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ivonnebello/Desktop/POA/"/>
    </mc:Choice>
  </mc:AlternateContent>
  <xr:revisionPtr revIDLastSave="0" documentId="13_ncr:1_{CDF8BAD6-1A54-8A48-ABEE-D7BA30554C38}" xr6:coauthVersionLast="47" xr6:coauthVersionMax="47" xr10:uidLastSave="{00000000-0000-0000-0000-000000000000}"/>
  <bookViews>
    <workbookView xWindow="0" yWindow="500" windowWidth="24240" windowHeight="13140" activeTab="4" xr2:uid="{00000000-000D-0000-FFFF-FFFF00000000}"/>
  </bookViews>
  <sheets>
    <sheet name="Direccionamiento" sheetId="1" r:id="rId1"/>
    <sheet name="Misional" sheetId="2" r:id="rId2"/>
    <sheet name="Apoyo" sheetId="3" r:id="rId3"/>
    <sheet name="Evaluacion" sheetId="5" r:id="rId4"/>
    <sheet name="RESULTADOS 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1WFLGZA5OwraR3J4nQNeZRZRaNSx5VRrLaVzlr1zG74="/>
    </ext>
  </extLst>
</workbook>
</file>

<file path=xl/calcChain.xml><?xml version="1.0" encoding="utf-8"?>
<calcChain xmlns="http://schemas.openxmlformats.org/spreadsheetml/2006/main">
  <c r="H47" i="6" l="1"/>
  <c r="G47" i="6"/>
  <c r="E47" i="6"/>
  <c r="D47" i="6"/>
  <c r="C47" i="6"/>
  <c r="I46" i="6"/>
  <c r="I45" i="6"/>
  <c r="I44" i="6"/>
  <c r="I43" i="6"/>
  <c r="F37" i="6"/>
  <c r="F36" i="6"/>
  <c r="F38" i="6" s="1"/>
  <c r="G32" i="6"/>
  <c r="E32" i="6"/>
  <c r="D32" i="6"/>
  <c r="C32" i="6"/>
  <c r="G22" i="6"/>
  <c r="E22" i="6"/>
  <c r="D22" i="6"/>
  <c r="C22" i="6"/>
  <c r="F21" i="6"/>
  <c r="F20" i="6"/>
  <c r="F19" i="6"/>
  <c r="F18" i="6"/>
  <c r="G10" i="6"/>
  <c r="E10" i="6"/>
  <c r="D10" i="6"/>
  <c r="E12" i="6" s="1"/>
  <c r="C10" i="6"/>
  <c r="D19" i="5"/>
  <c r="AR16" i="5"/>
  <c r="AQ16" i="5"/>
  <c r="AS16" i="5" s="1"/>
  <c r="AT16" i="5" s="1"/>
  <c r="AU16" i="5" s="1"/>
  <c r="AN16" i="5"/>
  <c r="AO16" i="5" s="1"/>
  <c r="AP16" i="5" s="1"/>
  <c r="AI16" i="5"/>
  <c r="AC16" i="5"/>
  <c r="AB16" i="5"/>
  <c r="AD16" i="5" s="1"/>
  <c r="AE16" i="5" s="1"/>
  <c r="AF16" i="5" s="1"/>
  <c r="Y16" i="5"/>
  <c r="T16" i="5"/>
  <c r="U16" i="5" s="1"/>
  <c r="V16" i="5" s="1"/>
  <c r="L16" i="5"/>
  <c r="AN14" i="5"/>
  <c r="AI14" i="5"/>
  <c r="AC14" i="5"/>
  <c r="AR14" i="5" s="1"/>
  <c r="AB14" i="5"/>
  <c r="AQ14" i="5" s="1"/>
  <c r="AS14" i="5" s="1"/>
  <c r="AT14" i="5" s="1"/>
  <c r="AU14" i="5" s="1"/>
  <c r="Z14" i="5"/>
  <c r="AA14" i="5" s="1"/>
  <c r="Y14" i="5"/>
  <c r="T14" i="5"/>
  <c r="U14" i="5" s="1"/>
  <c r="V14" i="5" s="1"/>
  <c r="L14" i="5"/>
  <c r="AT12" i="5"/>
  <c r="AU12" i="5" s="1"/>
  <c r="AN12" i="5"/>
  <c r="AO12" i="5" s="1"/>
  <c r="AP12" i="5" s="1"/>
  <c r="AI12" i="5"/>
  <c r="AD12" i="5"/>
  <c r="AE12" i="5" s="1"/>
  <c r="AF12" i="5" s="1"/>
  <c r="AC12" i="5"/>
  <c r="AR12" i="5" s="1"/>
  <c r="AB12" i="5"/>
  <c r="AQ12" i="5" s="1"/>
  <c r="AS12" i="5" s="1"/>
  <c r="Y12" i="5"/>
  <c r="T12" i="5"/>
  <c r="U12" i="5" s="1"/>
  <c r="V12" i="5" s="1"/>
  <c r="L12" i="5"/>
  <c r="E44" i="3"/>
  <c r="AN40" i="3"/>
  <c r="AI40" i="3"/>
  <c r="AC40" i="3"/>
  <c r="AR40" i="3" s="1"/>
  <c r="AB40" i="3"/>
  <c r="AQ40" i="3" s="1"/>
  <c r="AS40" i="3" s="1"/>
  <c r="AT40" i="3" s="1"/>
  <c r="AU40" i="3" s="1"/>
  <c r="Z40" i="3"/>
  <c r="AA40" i="3" s="1"/>
  <c r="Y40" i="3"/>
  <c r="T40" i="3"/>
  <c r="U40" i="3" s="1"/>
  <c r="V40" i="3" s="1"/>
  <c r="L40" i="3"/>
  <c r="AR38" i="3"/>
  <c r="AN38" i="3"/>
  <c r="AI38" i="3"/>
  <c r="AC38" i="3"/>
  <c r="AB38" i="3"/>
  <c r="Y38" i="3"/>
  <c r="T38" i="3"/>
  <c r="U38" i="3" s="1"/>
  <c r="V38" i="3" s="1"/>
  <c r="L38" i="3"/>
  <c r="AR35" i="3"/>
  <c r="AQ35" i="3"/>
  <c r="AN35" i="3"/>
  <c r="AI35" i="3"/>
  <c r="AD35" i="3"/>
  <c r="AE35" i="3" s="1"/>
  <c r="AF35" i="3" s="1"/>
  <c r="Z35" i="3"/>
  <c r="AA35" i="3" s="1"/>
  <c r="Y35" i="3"/>
  <c r="T35" i="3"/>
  <c r="U35" i="3" s="1"/>
  <c r="V35" i="3" s="1"/>
  <c r="L35" i="3"/>
  <c r="AR33" i="3"/>
  <c r="AQ33" i="3"/>
  <c r="AS33" i="3" s="1"/>
  <c r="AT33" i="3" s="1"/>
  <c r="AU33" i="3" s="1"/>
  <c r="AN33" i="3"/>
  <c r="AI33" i="3"/>
  <c r="AD33" i="3"/>
  <c r="AE33" i="3" s="1"/>
  <c r="AF33" i="3" s="1"/>
  <c r="Y33" i="3"/>
  <c r="Z33" i="3" s="1"/>
  <c r="AA33" i="3" s="1"/>
  <c r="T33" i="3"/>
  <c r="U33" i="3" s="1"/>
  <c r="V33" i="3" s="1"/>
  <c r="L33" i="3"/>
  <c r="AR30" i="3"/>
  <c r="AQ30" i="3"/>
  <c r="AS30" i="3" s="1"/>
  <c r="AT30" i="3" s="1"/>
  <c r="AU30" i="3" s="1"/>
  <c r="AO30" i="3"/>
  <c r="AP30" i="3" s="1"/>
  <c r="AI30" i="3"/>
  <c r="AC30" i="3"/>
  <c r="AB30" i="3"/>
  <c r="AD30" i="3" s="1"/>
  <c r="Y30" i="3"/>
  <c r="T30" i="3"/>
  <c r="U30" i="3" s="1"/>
  <c r="V30" i="3" s="1"/>
  <c r="L30" i="3"/>
  <c r="AI27" i="3"/>
  <c r="AC27" i="3"/>
  <c r="AR27" i="3" s="1"/>
  <c r="AB27" i="3"/>
  <c r="Y27" i="3"/>
  <c r="T27" i="3"/>
  <c r="L27" i="3"/>
  <c r="AN24" i="3"/>
  <c r="AI24" i="3"/>
  <c r="AC24" i="3"/>
  <c r="AR24" i="3" s="1"/>
  <c r="AB24" i="3"/>
  <c r="Y24" i="3"/>
  <c r="T24" i="3"/>
  <c r="U24" i="3" s="1"/>
  <c r="V24" i="3" s="1"/>
  <c r="L24" i="3"/>
  <c r="AT20" i="3"/>
  <c r="AU20" i="3" s="1"/>
  <c r="AR20" i="3"/>
  <c r="AQ20" i="3"/>
  <c r="AS20" i="3" s="1"/>
  <c r="AN20" i="3"/>
  <c r="AI20" i="3"/>
  <c r="AB20" i="3"/>
  <c r="AD20" i="3" s="1"/>
  <c r="AE20" i="3" s="1"/>
  <c r="AF20" i="3" s="1"/>
  <c r="Y20" i="3"/>
  <c r="T20" i="3"/>
  <c r="U20" i="3" s="1"/>
  <c r="V20" i="3" s="1"/>
  <c r="AR12" i="3"/>
  <c r="AQ12" i="3"/>
  <c r="AS12" i="3" s="1"/>
  <c r="AT12" i="3" s="1"/>
  <c r="AU12" i="3" s="1"/>
  <c r="AN12" i="3"/>
  <c r="AI12" i="3"/>
  <c r="AD12" i="3"/>
  <c r="AC12" i="3"/>
  <c r="AB12" i="3"/>
  <c r="Y12" i="3"/>
  <c r="T12" i="3"/>
  <c r="U12" i="3" s="1"/>
  <c r="V12" i="3" s="1"/>
  <c r="L12" i="3"/>
  <c r="E78" i="2"/>
  <c r="BK74" i="2"/>
  <c r="BJ74" i="2"/>
  <c r="BL74" i="2" s="1"/>
  <c r="BI74" i="2"/>
  <c r="BF74" i="2"/>
  <c r="AZ74" i="2"/>
  <c r="AY74" i="2"/>
  <c r="BA74" i="2" s="1"/>
  <c r="AX74" i="2"/>
  <c r="AU74" i="2"/>
  <c r="AJ74" i="2"/>
  <c r="AI74" i="2"/>
  <c r="AH74" i="2"/>
  <c r="AE74" i="2"/>
  <c r="Y74" i="2"/>
  <c r="X74" i="2"/>
  <c r="Z74" i="2" s="1"/>
  <c r="AA74" i="2" s="1"/>
  <c r="AB74" i="2" s="1"/>
  <c r="W74" i="2"/>
  <c r="T74" i="2"/>
  <c r="L74" i="2"/>
  <c r="BK71" i="2"/>
  <c r="BJ71" i="2"/>
  <c r="BI71" i="2"/>
  <c r="BF71" i="2"/>
  <c r="AZ71" i="2"/>
  <c r="AY71" i="2"/>
  <c r="BA71" i="2" s="1"/>
  <c r="AX71" i="2"/>
  <c r="AU71" i="2"/>
  <c r="AJ71" i="2"/>
  <c r="AI71" i="2"/>
  <c r="AK71" i="2" s="1"/>
  <c r="AH71" i="2"/>
  <c r="AE71" i="2"/>
  <c r="Y71" i="2"/>
  <c r="X71" i="2"/>
  <c r="W71" i="2"/>
  <c r="T71" i="2"/>
  <c r="L71" i="2"/>
  <c r="BK68" i="2"/>
  <c r="BJ68" i="2"/>
  <c r="BI68" i="2"/>
  <c r="BF68" i="2"/>
  <c r="AZ68" i="2"/>
  <c r="AY68" i="2"/>
  <c r="BA68" i="2" s="1"/>
  <c r="AX68" i="2"/>
  <c r="AU68" i="2"/>
  <c r="AJ68" i="2"/>
  <c r="AI68" i="2"/>
  <c r="AN68" i="2" s="1"/>
  <c r="AH68" i="2"/>
  <c r="AE68" i="2"/>
  <c r="Y68" i="2"/>
  <c r="Z68" i="2" s="1"/>
  <c r="AA68" i="2" s="1"/>
  <c r="AB68" i="2" s="1"/>
  <c r="X68" i="2"/>
  <c r="W68" i="2"/>
  <c r="T68" i="2"/>
  <c r="L68" i="2"/>
  <c r="BK66" i="2"/>
  <c r="BP66" i="2" s="1"/>
  <c r="BJ66" i="2"/>
  <c r="BI66" i="2"/>
  <c r="BF66" i="2"/>
  <c r="AZ66" i="2"/>
  <c r="AY66" i="2"/>
  <c r="AX66" i="2"/>
  <c r="AU66" i="2"/>
  <c r="AJ66" i="2"/>
  <c r="AO66" i="2" s="1"/>
  <c r="AI66" i="2"/>
  <c r="AN66" i="2" s="1"/>
  <c r="AH66" i="2"/>
  <c r="AE66" i="2"/>
  <c r="Z66" i="2"/>
  <c r="AA66" i="2" s="1"/>
  <c r="AB66" i="2" s="1"/>
  <c r="W66" i="2"/>
  <c r="T66" i="2"/>
  <c r="BK62" i="2"/>
  <c r="BJ62" i="2"/>
  <c r="BI62" i="2"/>
  <c r="BF62" i="2"/>
  <c r="AZ62" i="2"/>
  <c r="BA62" i="2" s="1"/>
  <c r="AY62" i="2"/>
  <c r="AX62" i="2"/>
  <c r="AU62" i="2"/>
  <c r="AN62" i="2"/>
  <c r="AJ62" i="2"/>
  <c r="AO62" i="2" s="1"/>
  <c r="AI62" i="2"/>
  <c r="AH62" i="2"/>
  <c r="AE62" i="2"/>
  <c r="Y62" i="2"/>
  <c r="X62" i="2"/>
  <c r="W62" i="2"/>
  <c r="T62" i="2"/>
  <c r="BK59" i="2"/>
  <c r="BJ59" i="2"/>
  <c r="BL59" i="2" s="1"/>
  <c r="BI59" i="2"/>
  <c r="BF59" i="2"/>
  <c r="AZ59" i="2"/>
  <c r="AY59" i="2"/>
  <c r="AX59" i="2"/>
  <c r="AU59" i="2"/>
  <c r="AR59" i="2"/>
  <c r="AJ59" i="2"/>
  <c r="AI59" i="2"/>
  <c r="AK59" i="2" s="1"/>
  <c r="AH59" i="2"/>
  <c r="AE59" i="2"/>
  <c r="Y59" i="2"/>
  <c r="X59" i="2"/>
  <c r="W59" i="2"/>
  <c r="T59" i="2"/>
  <c r="BK56" i="2"/>
  <c r="BJ56" i="2"/>
  <c r="BI56" i="2"/>
  <c r="BF56" i="2"/>
  <c r="AZ56" i="2"/>
  <c r="AY56" i="2"/>
  <c r="BA56" i="2" s="1"/>
  <c r="AX56" i="2"/>
  <c r="AU56" i="2"/>
  <c r="AJ56" i="2"/>
  <c r="AO56" i="2" s="1"/>
  <c r="AI56" i="2"/>
  <c r="AH56" i="2"/>
  <c r="AE56" i="2"/>
  <c r="Y56" i="2"/>
  <c r="X56" i="2"/>
  <c r="W56" i="2"/>
  <c r="T56" i="2"/>
  <c r="L56" i="2"/>
  <c r="BK54" i="2"/>
  <c r="BJ54" i="2"/>
  <c r="BL54" i="2" s="1"/>
  <c r="BF54" i="2"/>
  <c r="AZ54" i="2"/>
  <c r="BA54" i="2" s="1"/>
  <c r="AX54" i="2"/>
  <c r="AU54" i="2"/>
  <c r="AJ54" i="2"/>
  <c r="AI54" i="2"/>
  <c r="AH54" i="2"/>
  <c r="AE54" i="2"/>
  <c r="Y54" i="2"/>
  <c r="X54" i="2"/>
  <c r="W54" i="2"/>
  <c r="T54" i="2"/>
  <c r="L54" i="2"/>
  <c r="BK53" i="2"/>
  <c r="BJ53" i="2"/>
  <c r="BF53" i="2"/>
  <c r="AZ53" i="2"/>
  <c r="AY53" i="2"/>
  <c r="AU53" i="2"/>
  <c r="AR53" i="2"/>
  <c r="AO53" i="2"/>
  <c r="AK53" i="2"/>
  <c r="AE53" i="2"/>
  <c r="Y53" i="2"/>
  <c r="X53" i="2"/>
  <c r="Z53" i="2" s="1"/>
  <c r="AA53" i="2" s="1"/>
  <c r="AB53" i="2" s="1"/>
  <c r="W53" i="2"/>
  <c r="T53" i="2"/>
  <c r="BK50" i="2"/>
  <c r="BJ50" i="2"/>
  <c r="BI50" i="2"/>
  <c r="BF50" i="2"/>
  <c r="AZ50" i="2"/>
  <c r="BA50" i="2" s="1"/>
  <c r="AX50" i="2"/>
  <c r="AU50" i="2"/>
  <c r="AJ50" i="2"/>
  <c r="AO50" i="2" s="1"/>
  <c r="BP50" i="2" s="1"/>
  <c r="AI50" i="2"/>
  <c r="AH50" i="2"/>
  <c r="AE50" i="2"/>
  <c r="Y50" i="2"/>
  <c r="X50" i="2"/>
  <c r="Z50" i="2" s="1"/>
  <c r="AA50" i="2" s="1"/>
  <c r="AB50" i="2" s="1"/>
  <c r="W50" i="2"/>
  <c r="T50" i="2"/>
  <c r="L50" i="2"/>
  <c r="BK47" i="2"/>
  <c r="BJ47" i="2"/>
  <c r="BI47" i="2"/>
  <c r="BF47" i="2"/>
  <c r="AZ47" i="2"/>
  <c r="AY47" i="2"/>
  <c r="BA47" i="2" s="1"/>
  <c r="AX47" i="2"/>
  <c r="AU47" i="2"/>
  <c r="AJ47" i="2"/>
  <c r="AI47" i="2"/>
  <c r="AK47" i="2" s="1"/>
  <c r="AH47" i="2"/>
  <c r="AE47" i="2"/>
  <c r="Y47" i="2"/>
  <c r="X47" i="2"/>
  <c r="W47" i="2"/>
  <c r="T47" i="2"/>
  <c r="L47" i="2"/>
  <c r="BK45" i="2"/>
  <c r="BJ45" i="2"/>
  <c r="BI45" i="2"/>
  <c r="BF45" i="2"/>
  <c r="AZ45" i="2"/>
  <c r="AY45" i="2"/>
  <c r="AX45" i="2"/>
  <c r="AU45" i="2"/>
  <c r="AJ45" i="2"/>
  <c r="AI45" i="2"/>
  <c r="AK45" i="2" s="1"/>
  <c r="AH45" i="2"/>
  <c r="AE45" i="2"/>
  <c r="Y45" i="2"/>
  <c r="X45" i="2"/>
  <c r="W45" i="2"/>
  <c r="T45" i="2"/>
  <c r="L45" i="2"/>
  <c r="BK43" i="2"/>
  <c r="BJ43" i="2"/>
  <c r="BI43" i="2"/>
  <c r="BF43" i="2"/>
  <c r="AZ43" i="2"/>
  <c r="BA43" i="2" s="1"/>
  <c r="AY43" i="2"/>
  <c r="AX43" i="2"/>
  <c r="AU43" i="2"/>
  <c r="AJ43" i="2"/>
  <c r="AI43" i="2"/>
  <c r="AK43" i="2" s="1"/>
  <c r="AH43" i="2"/>
  <c r="AE43" i="2"/>
  <c r="Y43" i="2"/>
  <c r="Z43" i="2" s="1"/>
  <c r="AA43" i="2" s="1"/>
  <c r="AB43" i="2" s="1"/>
  <c r="X43" i="2"/>
  <c r="AN43" i="2" s="1"/>
  <c r="W43" i="2"/>
  <c r="T43" i="2"/>
  <c r="L43" i="2"/>
  <c r="BK41" i="2"/>
  <c r="BJ41" i="2"/>
  <c r="BI41" i="2"/>
  <c r="BF41" i="2"/>
  <c r="AZ41" i="2"/>
  <c r="AY41" i="2"/>
  <c r="AX41" i="2"/>
  <c r="AU41" i="2"/>
  <c r="AJ41" i="2"/>
  <c r="AI41" i="2"/>
  <c r="AH41" i="2"/>
  <c r="AE41" i="2"/>
  <c r="Y41" i="2"/>
  <c r="X41" i="2"/>
  <c r="Z41" i="2" s="1"/>
  <c r="AA41" i="2" s="1"/>
  <c r="AB41" i="2" s="1"/>
  <c r="W41" i="2"/>
  <c r="T41" i="2"/>
  <c r="L41" i="2"/>
  <c r="BP39" i="2"/>
  <c r="BJ39" i="2"/>
  <c r="BL39" i="2" s="1"/>
  <c r="BI39" i="2"/>
  <c r="BF39" i="2"/>
  <c r="AZ39" i="2"/>
  <c r="AY39" i="2"/>
  <c r="AX39" i="2"/>
  <c r="AU39" i="2"/>
  <c r="AJ39" i="2"/>
  <c r="AO39" i="2" s="1"/>
  <c r="AI39" i="2"/>
  <c r="AK39" i="2" s="1"/>
  <c r="AH39" i="2"/>
  <c r="AE39" i="2"/>
  <c r="Y39" i="2"/>
  <c r="X39" i="2"/>
  <c r="W39" i="2"/>
  <c r="T39" i="2"/>
  <c r="L39" i="2"/>
  <c r="BK37" i="2"/>
  <c r="BJ37" i="2"/>
  <c r="BI37" i="2"/>
  <c r="BF37" i="2"/>
  <c r="AZ37" i="2"/>
  <c r="AY37" i="2"/>
  <c r="BA37" i="2" s="1"/>
  <c r="AX37" i="2"/>
  <c r="AU37" i="2"/>
  <c r="AJ37" i="2"/>
  <c r="AI37" i="2"/>
  <c r="AH37" i="2"/>
  <c r="AE37" i="2"/>
  <c r="Y37" i="2"/>
  <c r="X37" i="2"/>
  <c r="W37" i="2"/>
  <c r="T37" i="2"/>
  <c r="L37" i="2"/>
  <c r="BK35" i="2"/>
  <c r="BP35" i="2" s="1"/>
  <c r="BJ35" i="2"/>
  <c r="BI35" i="2"/>
  <c r="BF35" i="2"/>
  <c r="AZ35" i="2"/>
  <c r="AY35" i="2"/>
  <c r="AX35" i="2"/>
  <c r="AU35" i="2"/>
  <c r="AJ35" i="2"/>
  <c r="AO35" i="2" s="1"/>
  <c r="AI35" i="2"/>
  <c r="AH35" i="2"/>
  <c r="AE35" i="2"/>
  <c r="Y35" i="2"/>
  <c r="X35" i="2"/>
  <c r="W35" i="2"/>
  <c r="T35" i="2"/>
  <c r="L35" i="2"/>
  <c r="BK33" i="2"/>
  <c r="BJ33" i="2"/>
  <c r="BI33" i="2"/>
  <c r="BF33" i="2"/>
  <c r="AZ33" i="2"/>
  <c r="AY33" i="2"/>
  <c r="AX33" i="2"/>
  <c r="AU33" i="2"/>
  <c r="AJ33" i="2"/>
  <c r="AI33" i="2"/>
  <c r="AK33" i="2" s="1"/>
  <c r="AH33" i="2"/>
  <c r="AE33" i="2"/>
  <c r="Y33" i="2"/>
  <c r="X33" i="2"/>
  <c r="W33" i="2"/>
  <c r="T33" i="2"/>
  <c r="L33" i="2"/>
  <c r="BK31" i="2"/>
  <c r="BJ31" i="2"/>
  <c r="AZ31" i="2"/>
  <c r="BA31" i="2" s="1"/>
  <c r="BB31" i="2" s="1"/>
  <c r="BC31" i="2" s="1"/>
  <c r="AY31" i="2"/>
  <c r="BO31" i="2" s="1"/>
  <c r="AX31" i="2"/>
  <c r="AU31" i="2"/>
  <c r="AP31" i="2"/>
  <c r="AQ31" i="2" s="1"/>
  <c r="AR31" i="2" s="1"/>
  <c r="AJ31" i="2"/>
  <c r="AI31" i="2"/>
  <c r="AH31" i="2"/>
  <c r="AE31" i="2"/>
  <c r="Y31" i="2"/>
  <c r="Z31" i="2" s="1"/>
  <c r="AA31" i="2" s="1"/>
  <c r="AB31" i="2" s="1"/>
  <c r="X31" i="2"/>
  <c r="W31" i="2"/>
  <c r="T31" i="2"/>
  <c r="L31" i="2"/>
  <c r="BK29" i="2"/>
  <c r="BJ29" i="2"/>
  <c r="AZ29" i="2"/>
  <c r="AY29" i="2"/>
  <c r="AX29" i="2"/>
  <c r="AU29" i="2"/>
  <c r="AJ29" i="2"/>
  <c r="AO29" i="2" s="1"/>
  <c r="AI29" i="2"/>
  <c r="AH29" i="2"/>
  <c r="AE29" i="2"/>
  <c r="X29" i="2"/>
  <c r="AN29" i="2" s="1"/>
  <c r="W29" i="2"/>
  <c r="T29" i="2"/>
  <c r="L29" i="2"/>
  <c r="BP27" i="2"/>
  <c r="BJ27" i="2"/>
  <c r="BL27" i="2" s="1"/>
  <c r="BM27" i="2" s="1"/>
  <c r="BN27" i="2" s="1"/>
  <c r="AY27" i="2"/>
  <c r="BA27" i="2" s="1"/>
  <c r="AX27" i="2"/>
  <c r="AU27" i="2"/>
  <c r="AO27" i="2"/>
  <c r="AI27" i="2"/>
  <c r="AK27" i="2" s="1"/>
  <c r="AH27" i="2"/>
  <c r="AE27" i="2"/>
  <c r="X27" i="2"/>
  <c r="W27" i="2"/>
  <c r="T27" i="2"/>
  <c r="L27" i="2"/>
  <c r="BK25" i="2"/>
  <c r="BJ25" i="2"/>
  <c r="AZ25" i="2"/>
  <c r="AY25" i="2"/>
  <c r="BO25" i="2" s="1"/>
  <c r="AX25" i="2"/>
  <c r="AU25" i="2"/>
  <c r="AP25" i="2"/>
  <c r="AQ25" i="2" s="1"/>
  <c r="AR25" i="2" s="1"/>
  <c r="AJ25" i="2"/>
  <c r="AI25" i="2"/>
  <c r="AH25" i="2"/>
  <c r="AE25" i="2"/>
  <c r="Y25" i="2"/>
  <c r="Z25" i="2" s="1"/>
  <c r="AA25" i="2" s="1"/>
  <c r="AB25" i="2" s="1"/>
  <c r="X25" i="2"/>
  <c r="W25" i="2"/>
  <c r="T25" i="2"/>
  <c r="L25" i="2"/>
  <c r="BK23" i="2"/>
  <c r="BJ23" i="2"/>
  <c r="BL23" i="2" s="1"/>
  <c r="AZ23" i="2"/>
  <c r="AY23" i="2"/>
  <c r="BA23" i="2" s="1"/>
  <c r="AX23" i="2"/>
  <c r="AU23" i="2"/>
  <c r="AJ23" i="2"/>
  <c r="AI23" i="2"/>
  <c r="AH23" i="2"/>
  <c r="AE23" i="2"/>
  <c r="Y23" i="2"/>
  <c r="X23" i="2"/>
  <c r="Z23" i="2" s="1"/>
  <c r="AA23" i="2" s="1"/>
  <c r="AB23" i="2" s="1"/>
  <c r="W23" i="2"/>
  <c r="T23" i="2"/>
  <c r="L23" i="2"/>
  <c r="BK21" i="2"/>
  <c r="BJ21" i="2"/>
  <c r="AZ21" i="2"/>
  <c r="AY21" i="2"/>
  <c r="AX21" i="2"/>
  <c r="AU21" i="2"/>
  <c r="AJ21" i="2"/>
  <c r="AO21" i="2" s="1"/>
  <c r="BP21" i="2" s="1"/>
  <c r="AI21" i="2"/>
  <c r="AH21" i="2"/>
  <c r="AE21" i="2"/>
  <c r="Y21" i="2"/>
  <c r="X21" i="2"/>
  <c r="Z21" i="2" s="1"/>
  <c r="AA21" i="2" s="1"/>
  <c r="AB21" i="2" s="1"/>
  <c r="W21" i="2"/>
  <c r="T21" i="2"/>
  <c r="L21" i="2"/>
  <c r="BK18" i="2"/>
  <c r="BL18" i="2" s="1"/>
  <c r="BJ18" i="2"/>
  <c r="BI18" i="2"/>
  <c r="BF18" i="2"/>
  <c r="AZ18" i="2"/>
  <c r="AY18" i="2"/>
  <c r="AX18" i="2"/>
  <c r="AU18" i="2"/>
  <c r="AJ18" i="2"/>
  <c r="AI18" i="2"/>
  <c r="AH18" i="2"/>
  <c r="AE18" i="2"/>
  <c r="Y18" i="2"/>
  <c r="X18" i="2"/>
  <c r="W18" i="2"/>
  <c r="T18" i="2"/>
  <c r="L18" i="2"/>
  <c r="BK14" i="2"/>
  <c r="BJ14" i="2"/>
  <c r="BL14" i="2" s="1"/>
  <c r="BI14" i="2"/>
  <c r="BF14" i="2"/>
  <c r="AY14" i="2"/>
  <c r="BA14" i="2" s="1"/>
  <c r="AX14" i="2"/>
  <c r="AU14" i="2"/>
  <c r="AJ14" i="2"/>
  <c r="AI14" i="2"/>
  <c r="AK14" i="2" s="1"/>
  <c r="AH14" i="2"/>
  <c r="AE14" i="2"/>
  <c r="Y14" i="2"/>
  <c r="X14" i="2"/>
  <c r="AN14" i="2" s="1"/>
  <c r="BO14" i="2" s="1"/>
  <c r="W14" i="2"/>
  <c r="T14" i="2"/>
  <c r="L14" i="2"/>
  <c r="BK12" i="2"/>
  <c r="BJ12" i="2"/>
  <c r="BL12" i="2" s="1"/>
  <c r="BI12" i="2"/>
  <c r="BF12" i="2"/>
  <c r="AZ12" i="2"/>
  <c r="AY12" i="2"/>
  <c r="AX12" i="2"/>
  <c r="AU12" i="2"/>
  <c r="AJ12" i="2"/>
  <c r="AI12" i="2"/>
  <c r="AH12" i="2"/>
  <c r="AE12" i="2"/>
  <c r="Y12" i="2"/>
  <c r="X12" i="2"/>
  <c r="W12" i="2"/>
  <c r="T12" i="2"/>
  <c r="L12" i="2"/>
  <c r="E32" i="1"/>
  <c r="AS28" i="1"/>
  <c r="AT28" i="1" s="1"/>
  <c r="AU28" i="1" s="1"/>
  <c r="AR28" i="1"/>
  <c r="AQ28" i="1"/>
  <c r="AN28" i="1"/>
  <c r="AO28" i="1" s="1"/>
  <c r="AP28" i="1" s="1"/>
  <c r="AI28" i="1"/>
  <c r="AC28" i="1"/>
  <c r="AB28" i="1"/>
  <c r="Y28" i="1"/>
  <c r="Z28" i="1" s="1"/>
  <c r="AA28" i="1" s="1"/>
  <c r="T28" i="1"/>
  <c r="U28" i="1" s="1"/>
  <c r="V28" i="1" s="1"/>
  <c r="AT26" i="1"/>
  <c r="AU26" i="1" s="1"/>
  <c r="AS26" i="1"/>
  <c r="AR26" i="1"/>
  <c r="AN26" i="1"/>
  <c r="AI26" i="1"/>
  <c r="AB26" i="1"/>
  <c r="AD26" i="1" s="1"/>
  <c r="AE26" i="1" s="1"/>
  <c r="AF26" i="1" s="1"/>
  <c r="Y26" i="1"/>
  <c r="Z26" i="1" s="1"/>
  <c r="AA26" i="1" s="1"/>
  <c r="U26" i="1"/>
  <c r="V26" i="1" s="1"/>
  <c r="T26" i="1"/>
  <c r="L26" i="1"/>
  <c r="AR23" i="1"/>
  <c r="AQ23" i="1"/>
  <c r="AS23" i="1" s="1"/>
  <c r="AT23" i="1" s="1"/>
  <c r="AU23" i="1" s="1"/>
  <c r="AN23" i="1"/>
  <c r="AI23" i="1"/>
  <c r="AE23" i="1"/>
  <c r="AF23" i="1" s="1"/>
  <c r="AD23" i="1"/>
  <c r="AB23" i="1"/>
  <c r="Z23" i="1"/>
  <c r="AA23" i="1" s="1"/>
  <c r="Y23" i="1"/>
  <c r="T23" i="1"/>
  <c r="U23" i="1" s="1"/>
  <c r="V23" i="1" s="1"/>
  <c r="L23" i="1"/>
  <c r="AR22" i="1"/>
  <c r="AO22" i="1"/>
  <c r="AP22" i="1" s="1"/>
  <c r="AN22" i="1"/>
  <c r="AI22" i="1"/>
  <c r="AD22" i="1"/>
  <c r="AE22" i="1" s="1"/>
  <c r="AF22" i="1" s="1"/>
  <c r="AB22" i="1"/>
  <c r="AQ22" i="1" s="1"/>
  <c r="Y22" i="1"/>
  <c r="Z22" i="1" s="1"/>
  <c r="AA22" i="1" s="1"/>
  <c r="T22" i="1"/>
  <c r="U22" i="1" s="1"/>
  <c r="V22" i="1" s="1"/>
  <c r="L22" i="1"/>
  <c r="AR19" i="1"/>
  <c r="AQ19" i="1"/>
  <c r="AN19" i="1"/>
  <c r="AO19" i="1" s="1"/>
  <c r="AP19" i="1" s="1"/>
  <c r="AI19" i="1"/>
  <c r="AD19" i="1"/>
  <c r="AE19" i="1" s="1"/>
  <c r="AF19" i="1" s="1"/>
  <c r="Z19" i="1"/>
  <c r="AA19" i="1" s="1"/>
  <c r="Y19" i="1"/>
  <c r="T19" i="1"/>
  <c r="U19" i="1" s="1"/>
  <c r="V19" i="1" s="1"/>
  <c r="L19" i="1"/>
  <c r="AR17" i="1"/>
  <c r="AN17" i="1"/>
  <c r="AI17" i="1"/>
  <c r="AC17" i="1"/>
  <c r="AB17" i="1"/>
  <c r="Y17" i="1"/>
  <c r="Z17" i="1" s="1"/>
  <c r="AA17" i="1" s="1"/>
  <c r="T17" i="1"/>
  <c r="U17" i="1" s="1"/>
  <c r="V17" i="1" s="1"/>
  <c r="L17" i="1"/>
  <c r="AR14" i="1"/>
  <c r="AQ14" i="1"/>
  <c r="AS14" i="1" s="1"/>
  <c r="AT14" i="1" s="1"/>
  <c r="AU14" i="1" s="1"/>
  <c r="AN14" i="1"/>
  <c r="AO14" i="1" s="1"/>
  <c r="AP14" i="1" s="1"/>
  <c r="AI14" i="1"/>
  <c r="AB14" i="1"/>
  <c r="AD14" i="1" s="1"/>
  <c r="Y14" i="1"/>
  <c r="Z14" i="1" s="1"/>
  <c r="AA14" i="1" s="1"/>
  <c r="T14" i="1"/>
  <c r="U14" i="1" s="1"/>
  <c r="V14" i="1" s="1"/>
  <c r="L14" i="1"/>
  <c r="AS12" i="1"/>
  <c r="AT12" i="1" s="1"/>
  <c r="AU12" i="1" s="1"/>
  <c r="AN12" i="1"/>
  <c r="AO12" i="1" s="1"/>
  <c r="AP12" i="1" s="1"/>
  <c r="AI12" i="1"/>
  <c r="AD12" i="1"/>
  <c r="AJ12" i="1" s="1"/>
  <c r="Y12" i="1"/>
  <c r="Z12" i="1" s="1"/>
  <c r="AA12" i="1" s="1"/>
  <c r="T12" i="1"/>
  <c r="U12" i="1" s="1"/>
  <c r="V12" i="1" s="1"/>
  <c r="L12" i="1"/>
  <c r="AD14" i="5" l="1"/>
  <c r="AE14" i="5" s="1"/>
  <c r="AF14" i="5" s="1"/>
  <c r="AF19" i="5" s="1"/>
  <c r="F31" i="6" s="1"/>
  <c r="H31" i="6" s="1"/>
  <c r="Z16" i="5"/>
  <c r="AA16" i="5" s="1"/>
  <c r="AO14" i="5"/>
  <c r="AP14" i="5" s="1"/>
  <c r="AJ35" i="3"/>
  <c r="AK35" i="3" s="1"/>
  <c r="Z20" i="3"/>
  <c r="AA20" i="3" s="1"/>
  <c r="AD27" i="3"/>
  <c r="AE27" i="3" s="1"/>
  <c r="AF27" i="3" s="1"/>
  <c r="AO33" i="3"/>
  <c r="AO20" i="3"/>
  <c r="AP20" i="3" s="1"/>
  <c r="AO35" i="3"/>
  <c r="AP35" i="3" s="1"/>
  <c r="AO24" i="3"/>
  <c r="AP24" i="3" s="1"/>
  <c r="Z38" i="3"/>
  <c r="AA38" i="3" s="1"/>
  <c r="Z12" i="3"/>
  <c r="AA12" i="3" s="1"/>
  <c r="AO12" i="3"/>
  <c r="Z24" i="3"/>
  <c r="AA24" i="3" s="1"/>
  <c r="AD40" i="3"/>
  <c r="AE40" i="3" s="1"/>
  <c r="AF40" i="3" s="1"/>
  <c r="BL35" i="2"/>
  <c r="Z18" i="2"/>
  <c r="AA18" i="2" s="1"/>
  <c r="AB18" i="2" s="1"/>
  <c r="BA33" i="2"/>
  <c r="AK37" i="2"/>
  <c r="BA41" i="2"/>
  <c r="BL50" i="2"/>
  <c r="AK62" i="2"/>
  <c r="BL66" i="2"/>
  <c r="Z14" i="2"/>
  <c r="AA14" i="2" s="1"/>
  <c r="AB14" i="2" s="1"/>
  <c r="Z56" i="2"/>
  <c r="AA56" i="2" s="1"/>
  <c r="AB56" i="2" s="1"/>
  <c r="AK12" i="2"/>
  <c r="AL12" i="2" s="1"/>
  <c r="AM12" i="2" s="1"/>
  <c r="BA21" i="2"/>
  <c r="BM23" i="2"/>
  <c r="BN23" i="2" s="1"/>
  <c r="AN37" i="2"/>
  <c r="BO37" i="2" s="1"/>
  <c r="AO45" i="2"/>
  <c r="BP45" i="2" s="1"/>
  <c r="BA53" i="2"/>
  <c r="BB53" i="2" s="1"/>
  <c r="BC53" i="2" s="1"/>
  <c r="AO54" i="2"/>
  <c r="BP54" i="2" s="1"/>
  <c r="BO59" i="2"/>
  <c r="BQ59" i="2" s="1"/>
  <c r="BR59" i="2" s="1"/>
  <c r="BS59" i="2" s="1"/>
  <c r="AN45" i="2"/>
  <c r="Z37" i="2"/>
  <c r="AA37" i="2" s="1"/>
  <c r="AB37" i="2" s="1"/>
  <c r="AK41" i="2"/>
  <c r="AL41" i="2" s="1"/>
  <c r="AM41" i="2" s="1"/>
  <c r="BL41" i="2"/>
  <c r="BM41" i="2" s="1"/>
  <c r="BN41" i="2" s="1"/>
  <c r="AL14" i="2"/>
  <c r="AM14" i="2" s="1"/>
  <c r="AN39" i="2"/>
  <c r="BL53" i="2"/>
  <c r="AK56" i="2"/>
  <c r="AJ14" i="1"/>
  <c r="AK14" i="1" s="1"/>
  <c r="AE14" i="1"/>
  <c r="AF14" i="1" s="1"/>
  <c r="V31" i="1"/>
  <c r="F6" i="6" s="1"/>
  <c r="AJ23" i="1"/>
  <c r="AK23" i="1" s="1"/>
  <c r="AJ19" i="1"/>
  <c r="AK19" i="1" s="1"/>
  <c r="AE12" i="1"/>
  <c r="AF12" i="1" s="1"/>
  <c r="AS22" i="1"/>
  <c r="AT22" i="1" s="1"/>
  <c r="AU22" i="1" s="1"/>
  <c r="AO26" i="1"/>
  <c r="AP26" i="1" s="1"/>
  <c r="AD28" i="1"/>
  <c r="AE28" i="1" s="1"/>
  <c r="AF28" i="1" s="1"/>
  <c r="AO17" i="1"/>
  <c r="AP17" i="1" s="1"/>
  <c r="AO23" i="1"/>
  <c r="AP23" i="1" s="1"/>
  <c r="AK12" i="1"/>
  <c r="AJ22" i="1"/>
  <c r="AK22" i="1" s="1"/>
  <c r="AP39" i="2"/>
  <c r="AQ39" i="2" s="1"/>
  <c r="AR39" i="2" s="1"/>
  <c r="BM74" i="2"/>
  <c r="BN74" i="2" s="1"/>
  <c r="AO12" i="2"/>
  <c r="BP12" i="2" s="1"/>
  <c r="BA12" i="2"/>
  <c r="BB12" i="2" s="1"/>
  <c r="BC12" i="2" s="1"/>
  <c r="AO23" i="2"/>
  <c r="BP23" i="2" s="1"/>
  <c r="AK23" i="2"/>
  <c r="AL23" i="2" s="1"/>
  <c r="AM23" i="2" s="1"/>
  <c r="Z29" i="2"/>
  <c r="AA29" i="2" s="1"/>
  <c r="AB29" i="2" s="1"/>
  <c r="BL29" i="2"/>
  <c r="BL31" i="2"/>
  <c r="BL33" i="2"/>
  <c r="BM33" i="2" s="1"/>
  <c r="BN33" i="2" s="1"/>
  <c r="Z35" i="2"/>
  <c r="AA35" i="2" s="1"/>
  <c r="AB35" i="2" s="1"/>
  <c r="BA39" i="2"/>
  <c r="BM39" i="2" s="1"/>
  <c r="BN39" i="2" s="1"/>
  <c r="BO45" i="2"/>
  <c r="Z47" i="2"/>
  <c r="AA47" i="2" s="1"/>
  <c r="AB47" i="2" s="1"/>
  <c r="AK50" i="2"/>
  <c r="AL50" i="2" s="1"/>
  <c r="AM50" i="2" s="1"/>
  <c r="AN54" i="2"/>
  <c r="Z59" i="2"/>
  <c r="AA59" i="2" s="1"/>
  <c r="AB59" i="2" s="1"/>
  <c r="AO68" i="2"/>
  <c r="BP68" i="2" s="1"/>
  <c r="BL68" i="2"/>
  <c r="BM68" i="2" s="1"/>
  <c r="BN68" i="2" s="1"/>
  <c r="Z39" i="2"/>
  <c r="Z45" i="2"/>
  <c r="BM50" i="2"/>
  <c r="BN50" i="2" s="1"/>
  <c r="BM14" i="2"/>
  <c r="BN14" i="2" s="1"/>
  <c r="AO14" i="2"/>
  <c r="BP14" i="2" s="1"/>
  <c r="BQ14" i="2" s="1"/>
  <c r="BR14" i="2" s="1"/>
  <c r="BS14" i="2" s="1"/>
  <c r="AK18" i="2"/>
  <c r="AL18" i="2" s="1"/>
  <c r="AM18" i="2" s="1"/>
  <c r="BA18" i="2"/>
  <c r="BM18" i="2" s="1"/>
  <c r="BN18" i="2" s="1"/>
  <c r="BL21" i="2"/>
  <c r="AN23" i="2"/>
  <c r="AP23" i="2" s="1"/>
  <c r="AK25" i="2"/>
  <c r="AL25" i="2" s="1"/>
  <c r="AM25" i="2" s="1"/>
  <c r="BP29" i="2"/>
  <c r="AK31" i="2"/>
  <c r="AL31" i="2" s="1"/>
  <c r="AM31" i="2" s="1"/>
  <c r="Z33" i="2"/>
  <c r="AA33" i="2" s="1"/>
  <c r="AB33" i="2" s="1"/>
  <c r="BA35" i="2"/>
  <c r="BM35" i="2" s="1"/>
  <c r="BN35" i="2" s="1"/>
  <c r="BL37" i="2"/>
  <c r="BM37" i="2" s="1"/>
  <c r="BN37" i="2" s="1"/>
  <c r="AO41" i="2"/>
  <c r="BP41" i="2" s="1"/>
  <c r="BL43" i="2"/>
  <c r="BM43" i="2" s="1"/>
  <c r="BN43" i="2" s="1"/>
  <c r="BA45" i="2"/>
  <c r="BL45" i="2"/>
  <c r="BL47" i="2"/>
  <c r="BM47" i="2" s="1"/>
  <c r="BN47" i="2" s="1"/>
  <c r="Z54" i="2"/>
  <c r="AA54" i="2" s="1"/>
  <c r="AB54" i="2" s="1"/>
  <c r="Z62" i="2"/>
  <c r="AA62" i="2" s="1"/>
  <c r="AB62" i="2" s="1"/>
  <c r="BA66" i="2"/>
  <c r="AK68" i="2"/>
  <c r="BL71" i="2"/>
  <c r="BM71" i="2" s="1"/>
  <c r="BN71" i="2" s="1"/>
  <c r="F22" i="6"/>
  <c r="AA31" i="1"/>
  <c r="AL37" i="2"/>
  <c r="AM37" i="2" s="1"/>
  <c r="AL43" i="2"/>
  <c r="AM43" i="2" s="1"/>
  <c r="AN27" i="2"/>
  <c r="Z27" i="2"/>
  <c r="AA27" i="2" s="1"/>
  <c r="AB27" i="2" s="1"/>
  <c r="BO39" i="2"/>
  <c r="BQ39" i="2" s="1"/>
  <c r="BR39" i="2" s="1"/>
  <c r="BS39" i="2" s="1"/>
  <c r="BP59" i="2"/>
  <c r="BA59" i="2"/>
  <c r="BB59" i="2" s="1"/>
  <c r="BC59" i="2" s="1"/>
  <c r="BL62" i="2"/>
  <c r="BM62" i="2" s="1"/>
  <c r="BN62" i="2" s="1"/>
  <c r="BP62" i="2"/>
  <c r="AQ27" i="3"/>
  <c r="AS27" i="3" s="1"/>
  <c r="AT27" i="3" s="1"/>
  <c r="AU27" i="3" s="1"/>
  <c r="AJ40" i="3"/>
  <c r="AK40" i="3" s="1"/>
  <c r="AO40" i="3"/>
  <c r="AP40" i="3" s="1"/>
  <c r="BP25" i="2"/>
  <c r="BM31" i="2"/>
  <c r="BN31" i="2" s="1"/>
  <c r="BO43" i="2"/>
  <c r="AL56" i="2"/>
  <c r="AM56" i="2" s="1"/>
  <c r="AN21" i="2"/>
  <c r="BM21" i="2"/>
  <c r="BN21" i="2" s="1"/>
  <c r="BA25" i="2"/>
  <c r="BB25" i="2" s="1"/>
  <c r="BC25" i="2" s="1"/>
  <c r="BQ25" i="2"/>
  <c r="BR25" i="2" s="1"/>
  <c r="BS25" i="2" s="1"/>
  <c r="AP29" i="2"/>
  <c r="AQ29" i="2" s="1"/>
  <c r="AR29" i="2" s="1"/>
  <c r="BO29" i="2"/>
  <c r="AN35" i="2"/>
  <c r="AO37" i="2"/>
  <c r="BP37" i="2" s="1"/>
  <c r="AN41" i="2"/>
  <c r="AO43" i="2"/>
  <c r="BP43" i="2" s="1"/>
  <c r="AP62" i="2"/>
  <c r="AQ62" i="2" s="1"/>
  <c r="AR62" i="2" s="1"/>
  <c r="BO62" i="2"/>
  <c r="AK66" i="2"/>
  <c r="AL66" i="2" s="1"/>
  <c r="AM66" i="2" s="1"/>
  <c r="U27" i="3"/>
  <c r="V27" i="3" s="1"/>
  <c r="V43" i="3" s="1"/>
  <c r="F8" i="6" s="1"/>
  <c r="Z27" i="3"/>
  <c r="AA27" i="3" s="1"/>
  <c r="AA43" i="3" s="1"/>
  <c r="V20" i="5"/>
  <c r="F9" i="6" s="1"/>
  <c r="AU19" i="5"/>
  <c r="AQ17" i="1"/>
  <c r="AS17" i="1" s="1"/>
  <c r="AT17" i="1" s="1"/>
  <c r="AU17" i="1" s="1"/>
  <c r="AD17" i="1"/>
  <c r="AE17" i="1" s="1"/>
  <c r="AF17" i="1" s="1"/>
  <c r="AF31" i="1" s="1"/>
  <c r="F28" i="6" s="1"/>
  <c r="AJ26" i="1"/>
  <c r="AK26" i="1" s="1"/>
  <c r="AK21" i="2"/>
  <c r="AL21" i="2" s="1"/>
  <c r="AM21" i="2" s="1"/>
  <c r="AK35" i="2"/>
  <c r="AS19" i="1"/>
  <c r="AT19" i="1" s="1"/>
  <c r="AU19" i="1" s="1"/>
  <c r="AJ28" i="1"/>
  <c r="AK28" i="1" s="1"/>
  <c r="Z12" i="2"/>
  <c r="AA12" i="2" s="1"/>
  <c r="AB12" i="2" s="1"/>
  <c r="AN12" i="2"/>
  <c r="AO18" i="2"/>
  <c r="BP18" i="2" s="1"/>
  <c r="AN18" i="2"/>
  <c r="BL25" i="2"/>
  <c r="AK29" i="2"/>
  <c r="BA29" i="2"/>
  <c r="BP31" i="2"/>
  <c r="BQ31" i="2" s="1"/>
  <c r="BR31" i="2" s="1"/>
  <c r="BS31" i="2" s="1"/>
  <c r="AO33" i="2"/>
  <c r="BP33" i="2" s="1"/>
  <c r="AN33" i="2"/>
  <c r="AO47" i="2"/>
  <c r="BP47" i="2" s="1"/>
  <c r="AN47" i="2"/>
  <c r="BO54" i="2"/>
  <c r="BQ54" i="2" s="1"/>
  <c r="BR54" i="2" s="1"/>
  <c r="BS54" i="2" s="1"/>
  <c r="AP54" i="2"/>
  <c r="AQ54" i="2" s="1"/>
  <c r="AR54" i="2" s="1"/>
  <c r="BM54" i="2"/>
  <c r="BN54" i="2" s="1"/>
  <c r="AO71" i="2"/>
  <c r="BP71" i="2" s="1"/>
  <c r="Z71" i="2"/>
  <c r="AA71" i="2" s="1"/>
  <c r="AB71" i="2" s="1"/>
  <c r="AK74" i="2"/>
  <c r="AL74" i="2" s="1"/>
  <c r="AM74" i="2" s="1"/>
  <c r="AE12" i="3"/>
  <c r="AF12" i="3" s="1"/>
  <c r="AJ12" i="3"/>
  <c r="AK12" i="3" s="1"/>
  <c r="AD24" i="3"/>
  <c r="AE24" i="3" s="1"/>
  <c r="AF24" i="3" s="1"/>
  <c r="AQ24" i="3"/>
  <c r="AS24" i="3" s="1"/>
  <c r="AT24" i="3" s="1"/>
  <c r="AU24" i="3" s="1"/>
  <c r="AU43" i="3" s="1"/>
  <c r="Z12" i="5"/>
  <c r="AA12" i="5" s="1"/>
  <c r="AA20" i="5" s="1"/>
  <c r="AJ12" i="5"/>
  <c r="AK12" i="5" s="1"/>
  <c r="AN50" i="2"/>
  <c r="AL53" i="2"/>
  <c r="AM53" i="2" s="1"/>
  <c r="AK54" i="2"/>
  <c r="BL56" i="2"/>
  <c r="BM56" i="2" s="1"/>
  <c r="BN56" i="2" s="1"/>
  <c r="AL68" i="2"/>
  <c r="AM68" i="2" s="1"/>
  <c r="AN74" i="2"/>
  <c r="AO38" i="3"/>
  <c r="AP38" i="3" s="1"/>
  <c r="AJ16" i="5"/>
  <c r="AK16" i="5" s="1"/>
  <c r="BO53" i="2"/>
  <c r="BQ53" i="2" s="1"/>
  <c r="BR53" i="2" s="1"/>
  <c r="BS53" i="2" s="1"/>
  <c r="AN56" i="2"/>
  <c r="AP66" i="2"/>
  <c r="AQ66" i="2" s="1"/>
  <c r="AR66" i="2" s="1"/>
  <c r="BO66" i="2"/>
  <c r="BQ66" i="2" s="1"/>
  <c r="BR66" i="2" s="1"/>
  <c r="BS66" i="2" s="1"/>
  <c r="BO68" i="2"/>
  <c r="BQ68" i="2" s="1"/>
  <c r="BR68" i="2" s="1"/>
  <c r="BS68" i="2" s="1"/>
  <c r="AP68" i="2"/>
  <c r="AQ68" i="2" s="1"/>
  <c r="AR68" i="2" s="1"/>
  <c r="AO27" i="3"/>
  <c r="AP27" i="3" s="1"/>
  <c r="AJ27" i="3"/>
  <c r="AK27" i="3" s="1"/>
  <c r="AE30" i="3"/>
  <c r="AF30" i="3" s="1"/>
  <c r="AJ30" i="3"/>
  <c r="AK30" i="3" s="1"/>
  <c r="I47" i="6"/>
  <c r="AO74" i="2"/>
  <c r="BP74" i="2" s="1"/>
  <c r="AJ20" i="3"/>
  <c r="AK20" i="3" s="1"/>
  <c r="Z30" i="3"/>
  <c r="AA30" i="3" s="1"/>
  <c r="AJ33" i="3"/>
  <c r="AK33" i="3" s="1"/>
  <c r="AQ38" i="3"/>
  <c r="AS38" i="3" s="1"/>
  <c r="AT38" i="3" s="1"/>
  <c r="AU38" i="3" s="1"/>
  <c r="AD38" i="3"/>
  <c r="AE38" i="3" s="1"/>
  <c r="AF38" i="3" s="1"/>
  <c r="AN71" i="2"/>
  <c r="AS35" i="3"/>
  <c r="AT35" i="3" s="1"/>
  <c r="AU35" i="3" s="1"/>
  <c r="AJ14" i="5" l="1"/>
  <c r="AK14" i="5" s="1"/>
  <c r="AJ24" i="3"/>
  <c r="AK24" i="3" s="1"/>
  <c r="BQ45" i="2"/>
  <c r="BR45" i="2" s="1"/>
  <c r="BS45" i="2" s="1"/>
  <c r="AP45" i="2"/>
  <c r="AQ45" i="2" s="1"/>
  <c r="AR45" i="2" s="1"/>
  <c r="BQ29" i="2"/>
  <c r="BR29" i="2" s="1"/>
  <c r="BS29" i="2" s="1"/>
  <c r="AL47" i="2"/>
  <c r="AM47" i="2" s="1"/>
  <c r="BM53" i="2"/>
  <c r="BN53" i="2" s="1"/>
  <c r="BM66" i="2"/>
  <c r="BN66" i="2" s="1"/>
  <c r="BM25" i="2"/>
  <c r="BN25" i="2" s="1"/>
  <c r="AU31" i="1"/>
  <c r="AQ23" i="2"/>
  <c r="AR23" i="2" s="1"/>
  <c r="BB23" i="2"/>
  <c r="BC23" i="2" s="1"/>
  <c r="AP43" i="2"/>
  <c r="AL59" i="2"/>
  <c r="AM59" i="2" s="1"/>
  <c r="AA39" i="2"/>
  <c r="AB39" i="2" s="1"/>
  <c r="AB78" i="2" s="1"/>
  <c r="F7" i="6" s="1"/>
  <c r="AL39" i="2"/>
  <c r="AM39" i="2" s="1"/>
  <c r="AL29" i="2"/>
  <c r="AM29" i="2" s="1"/>
  <c r="AL35" i="2"/>
  <c r="AM35" i="2" s="1"/>
  <c r="BO23" i="2"/>
  <c r="BQ23" i="2" s="1"/>
  <c r="BR23" i="2" s="1"/>
  <c r="BS23" i="2" s="1"/>
  <c r="AP14" i="2"/>
  <c r="BB14" i="2" s="1"/>
  <c r="BC14" i="2" s="1"/>
  <c r="BM45" i="2"/>
  <c r="BN45" i="2" s="1"/>
  <c r="AA45" i="2"/>
  <c r="AB45" i="2" s="1"/>
  <c r="AL45" i="2"/>
  <c r="AM45" i="2" s="1"/>
  <c r="AL54" i="2"/>
  <c r="AM54" i="2" s="1"/>
  <c r="BQ43" i="2"/>
  <c r="BR43" i="2" s="1"/>
  <c r="BS43" i="2" s="1"/>
  <c r="BB39" i="2"/>
  <c r="BC39" i="2" s="1"/>
  <c r="AL33" i="2"/>
  <c r="AM33" i="2" s="1"/>
  <c r="AL62" i="2"/>
  <c r="AM62" i="2" s="1"/>
  <c r="H28" i="6"/>
  <c r="F45" i="6"/>
  <c r="F43" i="6"/>
  <c r="AP71" i="2"/>
  <c r="BO71" i="2"/>
  <c r="BQ71" i="2" s="1"/>
  <c r="BR71" i="2" s="1"/>
  <c r="BS71" i="2" s="1"/>
  <c r="BO47" i="2"/>
  <c r="BQ47" i="2" s="1"/>
  <c r="BR47" i="2" s="1"/>
  <c r="BS47" i="2" s="1"/>
  <c r="AP47" i="2"/>
  <c r="AP33" i="2"/>
  <c r="BO33" i="2"/>
  <c r="BQ33" i="2" s="1"/>
  <c r="BR33" i="2" s="1"/>
  <c r="BS33" i="2" s="1"/>
  <c r="BO12" i="2"/>
  <c r="BQ12" i="2" s="1"/>
  <c r="BR12" i="2" s="1"/>
  <c r="BS12" i="2" s="1"/>
  <c r="AP12" i="2"/>
  <c r="AQ12" i="2" s="1"/>
  <c r="AR12" i="2" s="1"/>
  <c r="BO41" i="2"/>
  <c r="BQ41" i="2" s="1"/>
  <c r="BR41" i="2" s="1"/>
  <c r="BS41" i="2" s="1"/>
  <c r="AP41" i="2"/>
  <c r="AQ14" i="2"/>
  <c r="AR14" i="2" s="1"/>
  <c r="BB66" i="2"/>
  <c r="BC66" i="2" s="1"/>
  <c r="BO50" i="2"/>
  <c r="BQ50" i="2" s="1"/>
  <c r="BR50" i="2" s="1"/>
  <c r="BS50" i="2" s="1"/>
  <c r="AP50" i="2"/>
  <c r="AJ17" i="1"/>
  <c r="AK17" i="1" s="1"/>
  <c r="AP21" i="2"/>
  <c r="BO21" i="2"/>
  <c r="BQ21" i="2" s="1"/>
  <c r="BR21" i="2" s="1"/>
  <c r="BS21" i="2" s="1"/>
  <c r="BQ62" i="2"/>
  <c r="BR62" i="2" s="1"/>
  <c r="BS62" i="2" s="1"/>
  <c r="AJ38" i="3"/>
  <c r="AK38" i="3" s="1"/>
  <c r="BQ37" i="2"/>
  <c r="BR37" i="2" s="1"/>
  <c r="BS37" i="2" s="1"/>
  <c r="AP56" i="2"/>
  <c r="BO56" i="2"/>
  <c r="BQ56" i="2" s="1"/>
  <c r="BR56" i="2" s="1"/>
  <c r="BS56" i="2" s="1"/>
  <c r="AP74" i="2"/>
  <c r="BO74" i="2"/>
  <c r="BQ74" i="2" s="1"/>
  <c r="BR74" i="2" s="1"/>
  <c r="BS74" i="2" s="1"/>
  <c r="AP18" i="2"/>
  <c r="BO18" i="2"/>
  <c r="BQ18" i="2" s="1"/>
  <c r="BR18" i="2" s="1"/>
  <c r="BS18" i="2" s="1"/>
  <c r="F46" i="6"/>
  <c r="BO35" i="2"/>
  <c r="BQ35" i="2" s="1"/>
  <c r="BR35" i="2" s="1"/>
  <c r="BS35" i="2" s="1"/>
  <c r="AP35" i="2"/>
  <c r="BB68" i="2"/>
  <c r="BC68" i="2" s="1"/>
  <c r="BM59" i="2"/>
  <c r="BN59" i="2" s="1"/>
  <c r="AF43" i="3"/>
  <c r="F30" i="6" s="1"/>
  <c r="H30" i="6" s="1"/>
  <c r="BB62" i="2"/>
  <c r="BC62" i="2" s="1"/>
  <c r="AP37" i="2"/>
  <c r="BB29" i="2"/>
  <c r="BC29" i="2" s="1"/>
  <c r="BM29" i="2"/>
  <c r="BN29" i="2" s="1"/>
  <c r="AL71" i="2"/>
  <c r="AM71" i="2" s="1"/>
  <c r="BO27" i="2"/>
  <c r="BQ27" i="2" s="1"/>
  <c r="BR27" i="2" s="1"/>
  <c r="BS27" i="2" s="1"/>
  <c r="AP27" i="2"/>
  <c r="AL27" i="2"/>
  <c r="AM27" i="2" s="1"/>
  <c r="BB54" i="2"/>
  <c r="BC54" i="2" s="1"/>
  <c r="BB45" i="2" l="1"/>
  <c r="BC45" i="2" s="1"/>
  <c r="AQ43" i="2"/>
  <c r="AR43" i="2" s="1"/>
  <c r="BB43" i="2"/>
  <c r="BC43" i="2" s="1"/>
  <c r="AM78" i="2"/>
  <c r="AQ27" i="2"/>
  <c r="AR27" i="2" s="1"/>
  <c r="BB27" i="2"/>
  <c r="BC27" i="2" s="1"/>
  <c r="AQ21" i="2"/>
  <c r="AR21" i="2" s="1"/>
  <c r="BB21" i="2"/>
  <c r="BC21" i="2" s="1"/>
  <c r="AQ41" i="2"/>
  <c r="AR41" i="2" s="1"/>
  <c r="BB41" i="2"/>
  <c r="BC41" i="2" s="1"/>
  <c r="AQ33" i="2"/>
  <c r="AR33" i="2" s="1"/>
  <c r="BB33" i="2"/>
  <c r="BC33" i="2" s="1"/>
  <c r="AQ71" i="2"/>
  <c r="AR71" i="2" s="1"/>
  <c r="BB71" i="2"/>
  <c r="BC71" i="2" s="1"/>
  <c r="AQ35" i="2"/>
  <c r="AR35" i="2" s="1"/>
  <c r="BB35" i="2"/>
  <c r="BC35" i="2" s="1"/>
  <c r="F10" i="6"/>
  <c r="F12" i="6"/>
  <c r="F13" i="6" s="1"/>
  <c r="BM12" i="2"/>
  <c r="BN12" i="2" s="1"/>
  <c r="AQ47" i="2"/>
  <c r="AR47" i="2" s="1"/>
  <c r="BB47" i="2"/>
  <c r="BC47" i="2" s="1"/>
  <c r="AQ37" i="2"/>
  <c r="AR37" i="2" s="1"/>
  <c r="BB37" i="2"/>
  <c r="BC37" i="2" s="1"/>
  <c r="AQ74" i="2"/>
  <c r="AR74" i="2" s="1"/>
  <c r="BB74" i="2"/>
  <c r="BC74" i="2" s="1"/>
  <c r="AQ18" i="2"/>
  <c r="AR18" i="2" s="1"/>
  <c r="BB18" i="2"/>
  <c r="BC18" i="2" s="1"/>
  <c r="AQ56" i="2"/>
  <c r="AR56" i="2" s="1"/>
  <c r="BB56" i="2"/>
  <c r="BC56" i="2" s="1"/>
  <c r="BB50" i="2"/>
  <c r="BC50" i="2" s="1"/>
  <c r="AQ50" i="2"/>
  <c r="AR50" i="2" s="1"/>
  <c r="BS78" i="2"/>
  <c r="AR78" i="2" l="1"/>
  <c r="F29" i="6" s="1"/>
  <c r="H29" i="6" s="1"/>
  <c r="H32" i="6" s="1"/>
  <c r="F44" i="6"/>
  <c r="F47" i="6" s="1"/>
  <c r="F3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9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>======
ID#AAABiXxdZok
PAOLA    (2025-04-22 14:20:44)
Se debe dejar los años proyectados no quitar 2024, 2025, 2026 y 2027</t>
        </r>
      </text>
    </comment>
    <comment ref="O9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======
ID#AAABiXxdZos
PAOLA    (2025-04-22 14:20:44)
Se debe dejar los años proyectados no quitar 2024, 2025, 2026 y 2027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QHD+mstAmvcyfrIaYhimpcPLDH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5" authorId="0" shapeId="0" xr:uid="{00000000-0006-0000-0100-000009000000}">
      <text>
        <r>
          <rPr>
            <sz val="11"/>
            <color theme="1"/>
            <rFont val="Arial"/>
            <family val="2"/>
            <scheme val="minor"/>
          </rPr>
          <t>======
ID#AAABOZ5EhLk
CLAUDIA MILET MONTOYA BARRERA    (2021-02-04 13:11:20)
El denominador debería ser mujeres de 25 a 69 años</t>
        </r>
      </text>
    </comment>
    <comment ref="F37" authorId="0" shapeId="0" xr:uid="{00000000-0006-0000-0100-000006000000}">
      <text>
        <r>
          <rPr>
            <sz val="11"/>
            <color theme="1"/>
            <rFont val="Arial"/>
            <family val="2"/>
            <scheme val="minor"/>
          </rPr>
          <t>======
ID#AAABOZ5EhLw
CLAUDIA MILET MONTOYA BARRERA    (2021-02-04 13:11:20)
Éxamen fisico de mama</t>
        </r>
      </text>
    </comment>
    <comment ref="F54" authorId="0" shapeId="0" xr:uid="{00000000-0006-0000-0100-000004000000}">
      <text>
        <r>
          <rPr>
            <sz val="11"/>
            <color theme="1"/>
            <rFont val="Arial"/>
            <family val="2"/>
            <scheme val="minor"/>
          </rPr>
          <t>======
ID#AAABiXxdZoY
Julia Andrea De Avila Heredia    (2025-04-22 14:20:44)
Decía Aumentar</t>
        </r>
      </text>
    </comment>
    <comment ref="F68" authorId="0" shapeId="0" xr:uid="{00000000-0006-0000-0100-000003000000}">
      <text>
        <r>
          <rPr>
            <sz val="11"/>
            <color theme="1"/>
            <rFont val="Arial"/>
            <family val="2"/>
            <scheme val="minor"/>
          </rPr>
          <t>======
ID#AAABiXxdZpE
PAOLA    (2025-04-22 14:20:44)
Es de norma el 95% no modificar</t>
        </r>
      </text>
    </comment>
    <comment ref="F71" authorId="0" shapeId="0" xr:uid="{00000000-0006-0000-0100-000002000000}">
      <text>
        <r>
          <rPr>
            <sz val="11"/>
            <color theme="1"/>
            <rFont val="Arial"/>
            <family val="2"/>
            <scheme val="minor"/>
          </rPr>
          <t>======
ID#AAABiXxdZpA
PAOLA    (2025-04-22 14:20:44)
Es de norma el 95% no modificar</t>
        </r>
      </text>
    </comment>
    <comment ref="F74" authorId="0" shapeId="0" xr:uid="{00000000-0006-0000-0100-000001000000}">
      <text>
        <r>
          <rPr>
            <sz val="11"/>
            <color theme="1"/>
            <rFont val="Arial"/>
            <family val="2"/>
            <scheme val="minor"/>
          </rPr>
          <t>======
ID#AAABiXxdZo8
PAOLA    (2025-04-22 14:20:44)
Es de norma el 95% no modificar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0jeAlo3Qd/uq6TWDB1Wfp+QVojg=="/>
    </ext>
  </extLst>
</comments>
</file>

<file path=xl/sharedStrings.xml><?xml version="1.0" encoding="utf-8"?>
<sst xmlns="http://schemas.openxmlformats.org/spreadsheetml/2006/main" count="698" uniqueCount="259">
  <si>
    <t>GOBERNACIÓN DE CUNDINAMARCA</t>
  </si>
  <si>
    <t>SECRETARIA DE SALUD</t>
  </si>
  <si>
    <t>PLAN OPERATIVO ANUAL 2025</t>
  </si>
  <si>
    <t>Nombre de la IPS</t>
  </si>
  <si>
    <t>ESE Municipal de Soacha Julio Cesar Peñaloza</t>
  </si>
  <si>
    <t>Código de habilitación de la IPS</t>
  </si>
  <si>
    <t>Fecha de Aprobación de la Junta Directiva</t>
  </si>
  <si>
    <t>21 de Marzo de 2025</t>
  </si>
  <si>
    <t>Nombre del Gerente</t>
  </si>
  <si>
    <t xml:space="preserve">
Waldetrudes Aguirre Ramirez</t>
  </si>
  <si>
    <t>I TRIM</t>
  </si>
  <si>
    <t>II TRIM</t>
  </si>
  <si>
    <t>I SEMESTRE</t>
  </si>
  <si>
    <t>III TRIM</t>
  </si>
  <si>
    <t>IV TRIM</t>
  </si>
  <si>
    <t>II SEMESTRE</t>
  </si>
  <si>
    <t>ITEM</t>
  </si>
  <si>
    <t>PROCESO</t>
  </si>
  <si>
    <t>Objetivo Estratégico Institucional</t>
  </si>
  <si>
    <t>MACROPROCESO</t>
  </si>
  <si>
    <t>PESO %</t>
  </si>
  <si>
    <t>Meta de producto anual</t>
  </si>
  <si>
    <t>Nombre del indicador</t>
  </si>
  <si>
    <t>Descripción de la fórmula</t>
  </si>
  <si>
    <t>Unidad de medida</t>
  </si>
  <si>
    <t>Línea base</t>
  </si>
  <si>
    <t>Valor esperado Año 2
(2024)</t>
  </si>
  <si>
    <t>Valor esperado Año 2
(2025)</t>
  </si>
  <si>
    <t>Valor esperado Año 2
(2026)</t>
  </si>
  <si>
    <t>Valor esperado Año 2
(2027)</t>
  </si>
  <si>
    <t>SUMA NUMERADORES</t>
  </si>
  <si>
    <t>SUMA DENOMINADORES</t>
  </si>
  <si>
    <t>Valor ejecutado meta producto</t>
  </si>
  <si>
    <t>Valor ejecutado meta producto / Meta</t>
  </si>
  <si>
    <t>Resultado anual Prospectivo</t>
  </si>
  <si>
    <t>Numerador 2024</t>
  </si>
  <si>
    <t>Denominador 2024</t>
  </si>
  <si>
    <t>Valor</t>
  </si>
  <si>
    <t>Año</t>
  </si>
  <si>
    <t>CALIDAD</t>
  </si>
  <si>
    <t>Mantener la satisfacción de los usuarios a través del cumplimiento de las condiciones de habilitación de infraestructura y de la apertura de nuevos servicios en el cuatrienio.</t>
  </si>
  <si>
    <t xml:space="preserve">DIRECCIONAMIENTO </t>
  </si>
  <si>
    <t>Lograr la certificación del 100% de las sedes en el sistema único de habilitación</t>
  </si>
  <si>
    <t>% Sedes certificadas</t>
  </si>
  <si>
    <t>(# sedes certificadas/# sedes pertenecientes a la ESE)*100</t>
  </si>
  <si>
    <t>Número</t>
  </si>
  <si>
    <t xml:space="preserve">NA </t>
  </si>
  <si>
    <t>NA</t>
  </si>
  <si>
    <t>Ampliar la oferta de servicios de salud habilitados bajo criterios de calidad, humanización, inclusión, auditoría, acreditación y seguridad del paciente, haciendo énfasis en las Estrategias Instituciones Amigas de la Mujer y la Infancia Integral - IAMII y Manejo Integral de la Desnutrición Aguda - MIDA.</t>
  </si>
  <si>
    <t xml:space="preserve">Mantener por encima del 90% el  programa de auditoría para el mejoramiento de la calidad. </t>
  </si>
  <si>
    <t>% de cumplimiento del PAMEC</t>
  </si>
  <si>
    <t>(# acciones implementadas / # total de acciones propuestas)*100</t>
  </si>
  <si>
    <t>Porcentaje</t>
  </si>
  <si>
    <t>Mantenener por encima del 90% el Plan de Mejoramiento de la Calidad- MOCA de la ESE, con base en los indicadores de la Resolución 256 de 2016, estableciendo un tablero de control de calidad.</t>
  </si>
  <si>
    <t>% de cumplimiento del plan</t>
  </si>
  <si>
    <t>(# actividades ejecutadas /# actividades programadas)*100</t>
  </si>
  <si>
    <t>Aumentar la autoevaluación de acreditación, respecto a la vigencia anterior.</t>
  </si>
  <si>
    <t>Promedio calificación autoevaluación</t>
  </si>
  <si>
    <t>Promedio de calificación de autoevaluación  en la vigencia / promedio de calificación de la autoevaluación de la vigencia anterior.</t>
  </si>
  <si>
    <t>Alcanzar el  80%  el plan de mejoramiento del sistema único de acreditación.</t>
  </si>
  <si>
    <t>% de cumplimiento del plan de mejoramiento</t>
  </si>
  <si>
    <t>(# acciones de mejora ejecutadas /# acciones de mejora programadas para la vigencia) *100.</t>
  </si>
  <si>
    <t>SEGURIDAD DEL PACIENTE</t>
  </si>
  <si>
    <t>Mantener por encima del 90% el programa de seguridad del paciente.</t>
  </si>
  <si>
    <t>Porcentaje implementación programa seguridad paciente.</t>
  </si>
  <si>
    <t>(N°. Actividades del plan de acción de SP cumplidas/No. De actividades propuestas) *100</t>
  </si>
  <si>
    <t>INFRAESTRUCTURA</t>
  </si>
  <si>
    <t>Ejecutar y evaluar el plan de mantenimiento hospitalario trimestralmente.</t>
  </si>
  <si>
    <t>Mantener por encima del 95% el cumplimiento al plan de mantenimiento en infraestructura bajo la Resolución  4545 de 1996 y 3100 de 2019</t>
  </si>
  <si>
    <t>% de ejecución plan de mantenimiento</t>
  </si>
  <si>
    <t>(# actividades ejecutadas/# actividades programadas)*100</t>
  </si>
  <si>
    <t>TECNOVIGILANCIA</t>
  </si>
  <si>
    <t>Mantener por encima del 95% el plan de adquisición y renovación de la tecnología biomédica</t>
  </si>
  <si>
    <t>% de implementación del plan</t>
  </si>
  <si>
    <t>ID</t>
  </si>
  <si>
    <t>Peso %</t>
  </si>
  <si>
    <t>Famisanar</t>
  </si>
  <si>
    <t>Familiar de Colombia</t>
  </si>
  <si>
    <t>SUMA NUMERADORES (I sem)</t>
  </si>
  <si>
    <t>SUMA DENOMINADORES (I sem)</t>
  </si>
  <si>
    <t>SUMA NUMERADORES (II sem)</t>
  </si>
  <si>
    <t>SUMA DENOMINADORES (II sem)</t>
  </si>
  <si>
    <t>Numerador</t>
  </si>
  <si>
    <t>Denominador</t>
  </si>
  <si>
    <t>ejecutado I Trim</t>
  </si>
  <si>
    <t>ejecutado III Trim</t>
  </si>
  <si>
    <t>ejecutado IV Trim</t>
  </si>
  <si>
    <t>CONSULTA EXTERNA</t>
  </si>
  <si>
    <t xml:space="preserve">MISIONAL </t>
  </si>
  <si>
    <t>Alcanzar el 20% el tamizaje en salud oral a través de la consulta de primera vez por momento de curso de vida.</t>
  </si>
  <si>
    <t>% población de 0 a 69 años con tamizaje para salud oral.</t>
  </si>
  <si>
    <t>(# consultas de primera vez realizadas / # total de población a cargo entre 0 a 69 años) * 100</t>
  </si>
  <si>
    <t>Alcanzar el 15% los  tratamientos terminados en pacientes con tamizaje durante la vigencia.</t>
  </si>
  <si>
    <t>% de pacientes con tratamiento terminado.</t>
  </si>
  <si>
    <t># pacientes con tratamiento terminado/ # pacientes con dx de caries tamizados durante la vigencia *100</t>
  </si>
  <si>
    <t>Reducir en 5% la prevalencia de caries en primera infancia, infancia y adolescencia.</t>
  </si>
  <si>
    <t>% población de infancia y niñez con caries</t>
  </si>
  <si>
    <t>Número de pacientes entre 0 y 18 años atendidos primera vez con  caries / Total de pacientes entre 0 y 18 atendidos en consulta * 100</t>
  </si>
  <si>
    <t>RUTAS INTEGRALES DE ATENCIÓN EN SALUD</t>
  </si>
  <si>
    <t xml:space="preserve">Garantizar Adherencia a la línea técnica definida en la normatividad vigente en la implementación de las Rutas Integrales de Atención en Salud – RIAS. </t>
  </si>
  <si>
    <t>Aumentar en 17.5% el tamizaje por año para diabetes de la población mayor de 19 a 69 años con  sitio de atención ESE Municipal Julio Cesar Peñaloza</t>
  </si>
  <si>
    <t>% de población con tamizaje para diabetes.</t>
  </si>
  <si>
    <t>(Número de población nueva de 19 a 69 años con tamizaje para diabetes / Número total de población de 19 a 69 años a cargo de la ESE)* 100.</t>
  </si>
  <si>
    <t>Mantener  la  canalización por encima del 12% por año de la población, mayor de 19 a 69 años con riesgo de diabetes, con sitio de atención ESE Municipal Julio Cesar Peñaloza</t>
  </si>
  <si>
    <t xml:space="preserve">% de población canalizada con riesgo de diabetes. </t>
  </si>
  <si>
    <t>(Número de población nueva canalizada al programa de diabetes / Número total de población de 19 a 69 con tamizaje de riesgo  para diabetes con sitio de atención ESE) *100</t>
  </si>
  <si>
    <t>Alcanzar el 40%  del control de los pacientes diagnosticados con diabetes mellitus.</t>
  </si>
  <si>
    <t>Proporción de pacientes diabéticos controlados</t>
  </si>
  <si>
    <t>(Número de pacientes con diagnóstico de Diabetes Mellitus con hemoglobina glicosilada menor a 7% en los últimos seis meses / Número total de pacientes con diagnóstico de Diabetes Mellitus en el programa)* 100</t>
  </si>
  <si>
    <t>Aumentar en 10% por año el tamizaje para hipertensión de la población mayor de 19 a 69  años con  sitio de atención ESE Municipal de Soacha Julio  Cesar Peñaloza</t>
  </si>
  <si>
    <t>% de población con tamizaje para hipertensión.</t>
  </si>
  <si>
    <t>(Número de población nueva mayor de 19 años con tamizaje para HTA / Número total de población de 19 a 69 años a cargo de la ESE) * 100.</t>
  </si>
  <si>
    <t>Mantener en 35% la canalización de la población, mayor de 19 a 69 años con riesgo de Hipertensión, con sitio de atención ESE Municipal Julio Cesar Peñaloza</t>
  </si>
  <si>
    <t>% de población canalizada con riesgo de hipertensión.</t>
  </si>
  <si>
    <t>Número de población nueva canalizada al programa de hipertensión / Número total de población con tamizaje de riesgo para hipertensión con sitio de atención ESE *100</t>
  </si>
  <si>
    <t>Mantener controlados al 85% de los pacientes diagnosticados con hipertensión.</t>
  </si>
  <si>
    <t>Proporción de pacientes hipertensos controlados</t>
  </si>
  <si>
    <t>(Número de pacientes con diagnóstico de hipertensión con cifras tensionales menor a 140/90 en los últimos seis meses / Número total de pacientes con diagnóstico de hipertensión que pertenecen al programa)* 100</t>
  </si>
  <si>
    <t>Aumentar el 8% por año tamizaje de cáncer de mama de las mujeres entre 50 - 69 años, con mamografía bienal.</t>
  </si>
  <si>
    <t>Proporción de mujeres a quienes se les ordenó tamizaje de cáncer de mama con seguimiento</t>
  </si>
  <si>
    <t>Total de mujeres a quienes se les ordenó tamizaje para cáncer de mama con seguimiento/Total de mujeres a quienes se les ordenó tamizaje para cáncer de mama en mujeres entre 50-69 años de edad*100</t>
  </si>
  <si>
    <t xml:space="preserve">Alcanzar el tamizaje para cáncer  cuello uterino al 27% de las mujeres de 25 a 69 años con citología cérvico uterina. </t>
  </si>
  <si>
    <t>Porcentaje de mujeres con tamizaje de cuello uterino con CCV</t>
  </si>
  <si>
    <t>(Número de mujeres a las que se les realizó tamizaje de C.A. de cuello uterino / Número total de mujeres entre 25 y 69 años con sitio de atención en la ESE) * 100.</t>
  </si>
  <si>
    <t>Mantener por encima del 24 % el tamizaje de cancer de próstata a través de antígeno prostático de los hombres entre 50 y 75 años.</t>
  </si>
  <si>
    <t>Proporción de hombres a quienes se les ordenó tamizaje de cáncer de próstata  con seguimiento</t>
  </si>
  <si>
    <t>Total de hombres a quienes se les ordenó tamizaje para cáncer de próstata (antígeno prostático) con seguimiento/Total de hombres a quienes se les ordenó tamizaje para cáncer de próstata (antígeno prostático) de los hombres entre 50-75 años de edad*100</t>
  </si>
  <si>
    <t>Alcanzar tamizaje para cáncer de colon y recto al 6% de las personas entre 50 y 75 años, con sangre oculta  en heces por inmunoquímica.</t>
  </si>
  <si>
    <t>Porcentaje de personas con tamizaje para CA de colon y recto</t>
  </si>
  <si>
    <t>No de exámenes de sangre oculta realizados/ Total de personas entre 50 y 75 años acargo e la ESE.</t>
  </si>
  <si>
    <t>Alcanzar el 85% la proporción de gestantes captadas antes de la semana 10 al control prenatal en la ESE Municipal Julio Cesar Peñaloza</t>
  </si>
  <si>
    <t>Porcentaje de gestantes captadas antes de la semana 10 a control prentalal.</t>
  </si>
  <si>
    <t>Número de mujeres gestantes captadas antes de la semana 10 y remitidas a control prenatal / Número total de gestantes que ingresan al control prenatal con sitio de atención de la ESE en el trimestre x 100</t>
  </si>
  <si>
    <t>Alcanzar el 62% la proporción de gestantes con mínimo cuatro controles prenatales (mínimo 1 en cada trimestre).</t>
  </si>
  <si>
    <t>Proporción de mujeres con mas de 4 controles prenatales</t>
  </si>
  <si>
    <t>(# gestantes con  4 o más controles/# Número total de mujeres gestantes identificadas con sitio de atención la ESE)*100.</t>
  </si>
  <si>
    <t>Aumentar a 75% la prevalencia de lactancia materna exclusiva en menores de seis meses.</t>
  </si>
  <si>
    <t>Prevalencia lactancia materna</t>
  </si>
  <si>
    <t>(Menores de 6 meses con lactancia materna exclusiva/menores de 6 meses valorados) *100</t>
  </si>
  <si>
    <t>Mantener en 1% la prevalencia de desnutrición aguda.</t>
  </si>
  <si>
    <t>Prevalencia de desnutrición aguda</t>
  </si>
  <si>
    <t>(Menores de 5 años con desnutrición aguda/Menores de 5 años valorados)*100 (MANGO)</t>
  </si>
  <si>
    <t>Cumplir en un 100% el plan de acción de morbilidad materna extrema</t>
  </si>
  <si>
    <t>% de cumplimiento</t>
  </si>
  <si>
    <t>Número de actividades ejecutadas/Número de actividades propuestas *100</t>
  </si>
  <si>
    <t xml:space="preserve">Porcentaje </t>
  </si>
  <si>
    <t xml:space="preserve">Mantener  en 0  la incidencia de Sífilis congenita </t>
  </si>
  <si>
    <t>No. De casos de sífilis gestacional</t>
  </si>
  <si>
    <t>Número de casos reportados</t>
  </si>
  <si>
    <t>Numero</t>
  </si>
  <si>
    <t>Aumentar en 70% el uso de metodos anticonceptivos modernos, en mujeres con vida sexual activa entre 15 y 49 años.</t>
  </si>
  <si>
    <t>Proporción de mujeres a quienes se les ordenó método anticonceptivo moderno con seguimiento</t>
  </si>
  <si>
    <t xml:space="preserve">No. de mujeres entre 15 y 49 años sexualmente activas que usan algún método anticonceptivo moderno con seguimiento/ No. de mujeres entre 15 y 49 años con métodos anticonceptivos aplicados*100
</t>
  </si>
  <si>
    <t>SALUD PUBLICA</t>
  </si>
  <si>
    <t>Desarrollar  el 80% de las acciones  de los planes de prevención  de conducta suicida, violencias y prevencion y control de oferta de consumo de sustancias psicoactivas de acuerdo con sus competencias.</t>
  </si>
  <si>
    <t># actividades ejecutadas/# actividades programadas</t>
  </si>
  <si>
    <t>Mantener en 0% la porporción de nacidos vivos con bajo peso al nacer.</t>
  </si>
  <si>
    <t>Proporción de bajo peso al nacer.</t>
  </si>
  <si>
    <t xml:space="preserve">No. De nacidos vivos con peso menor a 2500 gr al nacer/No. De nacidos vivos </t>
  </si>
  <si>
    <t>Mantener la certificación  al Hospital como Centro MIDA.</t>
  </si>
  <si>
    <t>Mantener la certificacion de  IAMII en articulación con las RIAS</t>
  </si>
  <si>
    <t>ESE certificadas como Instituciones Amigas de la Mujer y de la Infancia.</t>
  </si>
  <si>
    <t>No. De certificaciones recibidas</t>
  </si>
  <si>
    <t>Alcanzar coberturas utiles de vacunación al 95% en niños y niñas menores de 12 meses con tercera dosis de pentavalente</t>
  </si>
  <si>
    <t>% de niños menores de 12 meses vacunados con 3° dosis de pentavalente.</t>
  </si>
  <si>
    <t xml:space="preserve"> No. de niños vacunados menores de 12 meses con tercera dosis de pentavalente / No. de niños programados *100</t>
  </si>
  <si>
    <t xml:space="preserve"> Alcanzar coberturas útiles de vacunación al 95% en niños de 12 a 23 meses con la primera dosis de triple viral.</t>
  </si>
  <si>
    <t>% de niños de 12 a 23 meses vacunados con primera dosis de triple viral.</t>
  </si>
  <si>
    <t>No. de niños de 12 a 23 meses  vacunados con triple viral  / No. de niños programados *100</t>
  </si>
  <si>
    <t xml:space="preserve"> Alcanzar coberturas útiles de vacunación al 95%, de niños de 5 años con segundo refuerzo de DPT</t>
  </si>
  <si>
    <t>% de niños de 5 años con segundo refuerzo de DPT</t>
  </si>
  <si>
    <t>No. de niños de 5 años con segundo refuerzo de DPT / No. de niños programados *100</t>
  </si>
  <si>
    <t xml:space="preserve">I TRIM </t>
  </si>
  <si>
    <t xml:space="preserve">II TRIM </t>
  </si>
  <si>
    <t xml:space="preserve">III TRIM </t>
  </si>
  <si>
    <t xml:space="preserve">IV TRIM </t>
  </si>
  <si>
    <t>No</t>
  </si>
  <si>
    <t>Indicador de producto</t>
  </si>
  <si>
    <t>Numerador 2025</t>
  </si>
  <si>
    <t>Denominador 2025</t>
  </si>
  <si>
    <t>GESTION HUMANA Y SEGURIDAD Y SALUD EN EL TRABAJO</t>
  </si>
  <si>
    <t>Ejecutar y evaluar el plan de mantenimiento hospitalario trimestralmente.
Definir el plan de mantenimiento y sostenibilidad para la mejora de infraestructura, tecnología, dispositivos biomédicos, insumos médicos y puestos de trabajo.</t>
  </si>
  <si>
    <t>APOYO</t>
  </si>
  <si>
    <t xml:space="preserve">Certificar a la ESE  en  la implementacion del Plan de Gestion del Riesgo Hospitalario </t>
  </si>
  <si>
    <t>ESE con plan de gestión del riesgo certificado</t>
  </si>
  <si>
    <t>#DIV/0!</t>
  </si>
  <si>
    <t>Ejecutar en un 80% el plan de acción propuesto para el programa de humanización.</t>
  </si>
  <si>
    <t>No. Actividades ejecutadas/ No. Actividades programadas</t>
  </si>
  <si>
    <t>GESTIÓN AMBIENTAL</t>
  </si>
  <si>
    <t xml:space="preserve">Generar capacitaciones al talento humano en buenas prácticas ambientales, humanización e inclusión, de acuerdo al cronograma del plan institucional de capacitaciones y entrenamiento PICE apuntando a superar el Índice de Desempeño Institucional alcanzado en el ultimo cuatrienio. </t>
  </si>
  <si>
    <t>Mantener el 25% el total de residuos reciclables generados en la institución a través de la prestación de servicios.</t>
  </si>
  <si>
    <t>Porcentaje de residuos reciclables</t>
  </si>
  <si>
    <t>(Número total de residuos reciclables/Total de residuos producidos)*100</t>
  </si>
  <si>
    <t>% residuos</t>
  </si>
  <si>
    <t>GESTIÓN FINANCIERA</t>
  </si>
  <si>
    <t>Incrementar los ingresos de la E.S.E. Municipal.</t>
  </si>
  <si>
    <t>Mantener en 12% la recuperación de la cartera mayor a 360 días</t>
  </si>
  <si>
    <t>% de recuperación de cartera mayor a 360 días.</t>
  </si>
  <si>
    <t>Valor del recaudo de cartera &gt; 360 días/ Total cartera &gt; 360 días * 100</t>
  </si>
  <si>
    <t>Incrementar los ingresos de la E.S.E. Municipal..</t>
  </si>
  <si>
    <t>Alcanzar el 85% de la cartera establecida en presupuesto (corriente)</t>
  </si>
  <si>
    <t>% de recuperación</t>
  </si>
  <si>
    <t xml:space="preserve">Valor del recaudo de cartera establecida en presupuesto / Total cuentas por cobrar proyectadas en el presupuesto </t>
  </si>
  <si>
    <t>GESTIÓN HUMANA Y SST</t>
  </si>
  <si>
    <t>Generar capacitaciones al talento humano en buenas prácticas ambientales, humanización e inclusión, de acuerdo al cronograma del plan institucional de capacitaciones y entrenamiento PICE.</t>
  </si>
  <si>
    <t>Implementar en 85% el plan de acción de MIPG, acorde a los resultados del Furag.</t>
  </si>
  <si>
    <t>% cumplimiento del plan de acción</t>
  </si>
  <si>
    <t>(Número actividades ejecutadas/Número actividades programadas) *100</t>
  </si>
  <si>
    <t>SIAU
 SERVICIO AL USUARIO</t>
  </si>
  <si>
    <t>Coordinar mesas de trabajo de manera mensual con la Administración Municipal autoridades competentes y asociación de usuarios con el fin de realizar seguimiento y acompañamiento a la prestación de servicio de salud.</t>
  </si>
  <si>
    <t>Alcanzar el 80% el plan de acción de la política pública de participación social.</t>
  </si>
  <si>
    <t>Número actividades ejecutadas/Número actividades programadas *100</t>
  </si>
  <si>
    <t>Mantener por encima del 90%  la satisfacción global de los usuarios de la IPS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</si>
  <si>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</si>
  <si>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</si>
  <si>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Ejecutar por encima del 80% el plan de mejora de PQRS.</t>
  </si>
  <si>
    <t>Ejecución del plan de PQRS</t>
  </si>
  <si>
    <t>N°. Actividades ejecutadas/No. De actividades propuestas.</t>
  </si>
  <si>
    <t xml:space="preserve">No. </t>
  </si>
  <si>
    <t xml:space="preserve">AUTOEVALUACION </t>
  </si>
  <si>
    <t>Mantener por encima del 80% la adherencia a las guías de práctica clínica de crecimiento y desarrollo en niños de 0 a 10 años.</t>
  </si>
  <si>
    <t>% de adherencia a GPC</t>
  </si>
  <si>
    <t>(No. De auditorías que cumplen con la GPC/No. Auditorías realizadas)*100</t>
  </si>
  <si>
    <t>Mantener por encima del 90% la adherencia a las guías de práctica clínica de hipertensión.</t>
  </si>
  <si>
    <t>(No. De auditorías que  cumplen con la GPC/No. Auditorías realizadas)*100</t>
  </si>
  <si>
    <t xml:space="preserve">CALIDAD 
CONTROL INTERNO </t>
  </si>
  <si>
    <t>Cumplir en 84%  los planes de mejora institucionales propuestos como resultado de las auditorías internas y externas.</t>
  </si>
  <si>
    <t>% de cumplimiento del plan de mejoramiento.</t>
  </si>
  <si>
    <t>(N°. Actividades ejecutadas/No. Actividades programadas) *100.</t>
  </si>
  <si>
    <t>RESULTADO POA I TRIMESTRE 2025</t>
  </si>
  <si>
    <t>Metas</t>
  </si>
  <si>
    <t>ACTIVIDADES CUMPLIDAS</t>
  </si>
  <si>
    <t>ACTIVIDADES PROGRAMADAS</t>
  </si>
  <si>
    <t xml:space="preserve">% AVANCE </t>
  </si>
  <si>
    <t>PESO PORCENTUAL</t>
  </si>
  <si>
    <t>Direccionamiento</t>
  </si>
  <si>
    <t>Misional</t>
  </si>
  <si>
    <t>Apoyo</t>
  </si>
  <si>
    <t>Evaluacion</t>
  </si>
  <si>
    <t>RESULTADO I TRIMESTRE 2025</t>
  </si>
  <si>
    <t>RESULTADO POA II TRIMESTRE 2025</t>
  </si>
  <si>
    <t>I SEMESTRE 2025</t>
  </si>
  <si>
    <t xml:space="preserve">ACTIVIDADES PROGRAMADAS </t>
  </si>
  <si>
    <t>% AVANCE</t>
  </si>
  <si>
    <t>% METAS AL 50%</t>
  </si>
  <si>
    <t>Evaluación</t>
  </si>
  <si>
    <t>RESULTADO I SEMESTRE 2025</t>
  </si>
  <si>
    <t xml:space="preserve"> </t>
  </si>
  <si>
    <t>Resultado POA I semestre</t>
  </si>
  <si>
    <t>Resultado POA II semestre</t>
  </si>
  <si>
    <t>Total ejecución año 2024</t>
  </si>
  <si>
    <t>CIERRE VIGENCIA 2025</t>
  </si>
  <si>
    <t>Metas cumplidas al 100%</t>
  </si>
  <si>
    <t>%</t>
  </si>
  <si>
    <t>RESULTADO 2025</t>
  </si>
  <si>
    <t xml:space="preserve">CALIDAD </t>
  </si>
  <si>
    <t xml:space="preserve">Nombre del indicador </t>
  </si>
  <si>
    <t>Valor esperado</t>
  </si>
  <si>
    <t xml:space="preserve"> Año 2
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</si>
</sst>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\ #,##0"/>
    <numFmt numFmtId="166" formatCode="&quot;$&quot;#,##0.00"/>
    <numFmt numFmtId="167" formatCode="&quot;$&quot;#,##0"/>
  </numFmts>
  <fonts count="31" x14ac:knownFonts="1">
    <font>
      <sz val="11"/>
      <color theme="1"/>
      <name val="Arial"/>
      <scheme val="minor"/>
    </font>
    <font>
      <sz val="9"/>
      <color theme="1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sz val="8"/>
      <color rgb="FF000000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  <scheme val="minor"/>
    </font>
    <font>
      <b/>
      <sz val="12"/>
      <color rgb="FF000000"/>
      <name val="Arial Narrow"/>
      <family val="2"/>
    </font>
    <font>
      <b/>
      <sz val="8"/>
      <color rgb="FFF8F8F8"/>
      <name val="Calibri"/>
      <family val="2"/>
    </font>
    <font>
      <sz val="11"/>
      <color rgb="FFF8F8F8"/>
      <name val="Arial"/>
      <family val="2"/>
    </font>
    <font>
      <sz val="8"/>
      <color rgb="FFF8F8F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B4C6E7"/>
        <bgColor rgb="FFB4C6E7"/>
      </patternFill>
    </fill>
    <fill>
      <patternFill patternType="solid">
        <fgColor rgb="FFE69138"/>
        <bgColor rgb="FFE69138"/>
      </patternFill>
    </fill>
    <fill>
      <patternFill patternType="solid">
        <fgColor rgb="FF2E75B5"/>
        <bgColor rgb="FF2E75B5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DC3939"/>
        <bgColor rgb="FFDC3939"/>
      </patternFill>
    </fill>
    <fill>
      <patternFill patternType="solid">
        <fgColor rgb="FFC55A11"/>
        <bgColor rgb="FFC55A11"/>
      </patternFill>
    </fill>
    <fill>
      <patternFill patternType="solid">
        <fgColor rgb="FF227ACB"/>
        <bgColor rgb="FF227ACB"/>
      </patternFill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BDD6EE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rgb="FFD8D8D8"/>
      </patternFill>
    </fill>
    <fill>
      <patternFill patternType="solid">
        <fgColor theme="2" tint="-0.499984740745262"/>
        <bgColor indexed="64"/>
      </patternFill>
    </fill>
  </fills>
  <borders count="1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0" borderId="6" xfId="0" applyFont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5" fillId="2" borderId="8" xfId="0" applyFont="1" applyFill="1" applyBorder="1" applyAlignment="1">
      <alignment vertical="center" wrapText="1"/>
    </xf>
    <xf numFmtId="0" fontId="2" fillId="0" borderId="0" xfId="0" applyFont="1"/>
    <xf numFmtId="0" fontId="5" fillId="2" borderId="2" xfId="0" applyFont="1" applyFill="1" applyBorder="1"/>
    <xf numFmtId="0" fontId="5" fillId="2" borderId="17" xfId="0" applyFont="1" applyFill="1" applyBorder="1" applyAlignment="1">
      <alignment vertical="center" wrapText="1"/>
    </xf>
    <xf numFmtId="0" fontId="2" fillId="0" borderId="23" xfId="0" applyFont="1" applyBorder="1"/>
    <xf numFmtId="0" fontId="2" fillId="2" borderId="24" xfId="0" applyFont="1" applyFill="1" applyBorder="1"/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5" borderId="52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164" fontId="1" fillId="2" borderId="66" xfId="0" applyNumberFormat="1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9" fontId="1" fillId="2" borderId="66" xfId="0" applyNumberFormat="1" applyFont="1" applyFill="1" applyBorder="1" applyAlignment="1">
      <alignment horizontal="center" vertical="center" wrapText="1"/>
    </xf>
    <xf numFmtId="9" fontId="1" fillId="2" borderId="72" xfId="0" applyNumberFormat="1" applyFont="1" applyFill="1" applyBorder="1" applyAlignment="1">
      <alignment horizontal="center" vertical="center" wrapText="1"/>
    </xf>
    <xf numFmtId="1" fontId="1" fillId="2" borderId="73" xfId="0" applyNumberFormat="1" applyFont="1" applyFill="1" applyBorder="1" applyAlignment="1">
      <alignment horizontal="center" vertical="center" wrapText="1"/>
    </xf>
    <xf numFmtId="1" fontId="1" fillId="2" borderId="70" xfId="0" applyNumberFormat="1" applyFont="1" applyFill="1" applyBorder="1" applyAlignment="1">
      <alignment horizontal="center" vertical="center" wrapText="1"/>
    </xf>
    <xf numFmtId="9" fontId="1" fillId="2" borderId="70" xfId="0" applyNumberFormat="1" applyFont="1" applyFill="1" applyBorder="1" applyAlignment="1">
      <alignment horizontal="center" vertical="center" wrapText="1"/>
    </xf>
    <xf numFmtId="9" fontId="1" fillId="2" borderId="74" xfId="0" applyNumberFormat="1" applyFont="1" applyFill="1" applyBorder="1" applyAlignment="1">
      <alignment horizontal="center" vertical="center" wrapText="1"/>
    </xf>
    <xf numFmtId="164" fontId="1" fillId="2" borderId="74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/>
    <xf numFmtId="164" fontId="2" fillId="2" borderId="2" xfId="0" applyNumberFormat="1" applyFont="1" applyFill="1" applyBorder="1"/>
    <xf numFmtId="0" fontId="5" fillId="0" borderId="0" xfId="0" applyFont="1"/>
    <xf numFmtId="0" fontId="13" fillId="5" borderId="85" xfId="0" applyFont="1" applyFill="1" applyBorder="1" applyAlignment="1">
      <alignment horizontal="center" vertical="center" wrapText="1"/>
    </xf>
    <xf numFmtId="0" fontId="13" fillId="5" borderId="86" xfId="0" applyFont="1" applyFill="1" applyBorder="1" applyAlignment="1">
      <alignment horizontal="center" vertical="center" wrapText="1"/>
    </xf>
    <xf numFmtId="0" fontId="14" fillId="13" borderId="85" xfId="0" applyFont="1" applyFill="1" applyBorder="1" applyAlignment="1">
      <alignment horizontal="center" vertical="center" wrapText="1"/>
    </xf>
    <xf numFmtId="0" fontId="14" fillId="13" borderId="86" xfId="0" applyFont="1" applyFill="1" applyBorder="1" applyAlignment="1">
      <alignment horizontal="center" vertical="center" wrapText="1"/>
    </xf>
    <xf numFmtId="0" fontId="15" fillId="13" borderId="8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14" borderId="2" xfId="0" applyFont="1" applyFill="1" applyBorder="1" applyAlignment="1">
      <alignment horizontal="left" vertical="center"/>
    </xf>
    <xf numFmtId="0" fontId="5" fillId="2" borderId="70" xfId="0" applyFont="1" applyFill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164" fontId="17" fillId="2" borderId="70" xfId="0" applyNumberFormat="1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1" fontId="5" fillId="2" borderId="66" xfId="0" applyNumberFormat="1" applyFont="1" applyFill="1" applyBorder="1" applyAlignment="1">
      <alignment horizontal="center" vertical="center" wrapText="1"/>
    </xf>
    <xf numFmtId="1" fontId="5" fillId="2" borderId="72" xfId="0" applyNumberFormat="1" applyFont="1" applyFill="1" applyBorder="1" applyAlignment="1">
      <alignment horizontal="center" vertical="center" wrapText="1"/>
    </xf>
    <xf numFmtId="1" fontId="5" fillId="2" borderId="73" xfId="0" applyNumberFormat="1" applyFont="1" applyFill="1" applyBorder="1" applyAlignment="1">
      <alignment horizontal="center" vertical="center" wrapText="1"/>
    </xf>
    <xf numFmtId="1" fontId="5" fillId="2" borderId="70" xfId="0" applyNumberFormat="1" applyFont="1" applyFill="1" applyBorder="1" applyAlignment="1">
      <alignment horizontal="center" vertical="center" wrapText="1"/>
    </xf>
    <xf numFmtId="9" fontId="5" fillId="2" borderId="70" xfId="0" applyNumberFormat="1" applyFont="1" applyFill="1" applyBorder="1" applyAlignment="1">
      <alignment vertical="center"/>
    </xf>
    <xf numFmtId="1" fontId="5" fillId="2" borderId="70" xfId="0" applyNumberFormat="1" applyFont="1" applyFill="1" applyBorder="1" applyAlignment="1">
      <alignment vertical="center"/>
    </xf>
    <xf numFmtId="9" fontId="5" fillId="2" borderId="74" xfId="0" applyNumberFormat="1" applyFont="1" applyFill="1" applyBorder="1" applyAlignment="1">
      <alignment horizontal="center" vertical="center"/>
    </xf>
    <xf numFmtId="9" fontId="5" fillId="2" borderId="70" xfId="0" applyNumberFormat="1" applyFont="1" applyFill="1" applyBorder="1" applyAlignment="1">
      <alignment horizontal="center" vertical="center"/>
    </xf>
    <xf numFmtId="164" fontId="5" fillId="2" borderId="74" xfId="0" applyNumberFormat="1" applyFont="1" applyFill="1" applyBorder="1" applyAlignment="1">
      <alignment horizontal="center" vertical="center"/>
    </xf>
    <xf numFmtId="1" fontId="5" fillId="2" borderId="7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94" xfId="0" applyFont="1" applyFill="1" applyBorder="1"/>
    <xf numFmtId="164" fontId="2" fillId="2" borderId="2" xfId="0" applyNumberFormat="1" applyFont="1" applyFill="1" applyBorder="1" applyAlignment="1">
      <alignment horizontal="center"/>
    </xf>
    <xf numFmtId="0" fontId="5" fillId="0" borderId="95" xfId="0" applyFont="1" applyBorder="1"/>
    <xf numFmtId="0" fontId="2" fillId="0" borderId="96" xfId="0" applyFont="1" applyBorder="1"/>
    <xf numFmtId="0" fontId="19" fillId="0" borderId="0" xfId="0" applyFont="1"/>
    <xf numFmtId="0" fontId="6" fillId="5" borderId="52" xfId="0" applyFont="1" applyFill="1" applyBorder="1" applyAlignment="1">
      <alignment horizontal="center" vertical="center" wrapText="1"/>
    </xf>
    <xf numFmtId="0" fontId="19" fillId="2" borderId="2" xfId="0" applyFont="1" applyFill="1" applyBorder="1"/>
    <xf numFmtId="9" fontId="2" fillId="0" borderId="0" xfId="0" applyNumberFormat="1" applyFont="1"/>
    <xf numFmtId="9" fontId="13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2" fillId="0" borderId="51" xfId="0" applyFont="1" applyBorder="1" applyAlignment="1">
      <alignment horizontal="center" vertical="center" wrapText="1"/>
    </xf>
    <xf numFmtId="0" fontId="22" fillId="0" borderId="109" xfId="0" applyFont="1" applyBorder="1" applyAlignment="1">
      <alignment horizontal="center" vertical="center" wrapText="1"/>
    </xf>
    <xf numFmtId="0" fontId="22" fillId="0" borderId="110" xfId="0" applyFont="1" applyBorder="1" applyAlignment="1">
      <alignment horizontal="center" vertical="center" wrapText="1"/>
    </xf>
    <xf numFmtId="0" fontId="22" fillId="0" borderId="11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wrapText="1"/>
    </xf>
    <xf numFmtId="0" fontId="23" fillId="0" borderId="114" xfId="0" applyFont="1" applyBorder="1" applyAlignment="1">
      <alignment horizontal="center" wrapText="1"/>
    </xf>
    <xf numFmtId="0" fontId="23" fillId="0" borderId="11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164" fontId="23" fillId="0" borderId="117" xfId="0" applyNumberFormat="1" applyFont="1" applyBorder="1" applyAlignment="1">
      <alignment horizontal="center" vertical="center"/>
    </xf>
    <xf numFmtId="9" fontId="23" fillId="0" borderId="118" xfId="0" applyNumberFormat="1" applyFont="1" applyBorder="1" applyAlignment="1">
      <alignment horizontal="center" wrapText="1"/>
    </xf>
    <xf numFmtId="9" fontId="23" fillId="0" borderId="119" xfId="0" applyNumberFormat="1" applyFont="1" applyBorder="1" applyAlignment="1">
      <alignment horizontal="center" wrapText="1"/>
    </xf>
    <xf numFmtId="0" fontId="22" fillId="0" borderId="113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9" fontId="23" fillId="0" borderId="117" xfId="0" applyNumberFormat="1" applyFont="1" applyBorder="1" applyAlignment="1">
      <alignment horizontal="center" vertical="center" wrapText="1"/>
    </xf>
    <xf numFmtId="9" fontId="23" fillId="0" borderId="0" xfId="0" applyNumberFormat="1" applyFont="1" applyAlignment="1">
      <alignment horizontal="center" wrapText="1"/>
    </xf>
    <xf numFmtId="164" fontId="2" fillId="0" borderId="0" xfId="0" applyNumberFormat="1" applyFont="1"/>
    <xf numFmtId="0" fontId="24" fillId="20" borderId="122" xfId="0" applyFont="1" applyFill="1" applyBorder="1" applyAlignment="1">
      <alignment horizontal="center" vertical="center"/>
    </xf>
    <xf numFmtId="0" fontId="24" fillId="20" borderId="123" xfId="0" applyFont="1" applyFill="1" applyBorder="1" applyAlignment="1">
      <alignment horizontal="center" vertical="center"/>
    </xf>
    <xf numFmtId="0" fontId="24" fillId="20" borderId="123" xfId="0" applyFont="1" applyFill="1" applyBorder="1" applyAlignment="1">
      <alignment horizontal="center" vertical="center" wrapText="1"/>
    </xf>
    <xf numFmtId="0" fontId="24" fillId="20" borderId="124" xfId="0" applyFont="1" applyFill="1" applyBorder="1" applyAlignment="1">
      <alignment horizontal="center" vertical="center" wrapText="1"/>
    </xf>
    <xf numFmtId="0" fontId="25" fillId="0" borderId="73" xfId="0" applyFont="1" applyBorder="1"/>
    <xf numFmtId="0" fontId="25" fillId="0" borderId="70" xfId="0" applyFont="1" applyBorder="1" applyAlignment="1">
      <alignment horizontal="center"/>
    </xf>
    <xf numFmtId="164" fontId="25" fillId="0" borderId="70" xfId="0" applyNumberFormat="1" applyFont="1" applyBorder="1" applyAlignment="1">
      <alignment horizontal="center"/>
    </xf>
    <xf numFmtId="9" fontId="23" fillId="0" borderId="70" xfId="0" applyNumberFormat="1" applyFont="1" applyBorder="1" applyAlignment="1">
      <alignment horizontal="center" wrapText="1"/>
    </xf>
    <xf numFmtId="164" fontId="25" fillId="0" borderId="74" xfId="0" applyNumberFormat="1" applyFont="1" applyBorder="1" applyAlignment="1">
      <alignment horizontal="center"/>
    </xf>
    <xf numFmtId="0" fontId="24" fillId="5" borderId="85" xfId="0" applyFont="1" applyFill="1" applyBorder="1" applyAlignment="1">
      <alignment horizontal="center"/>
    </xf>
    <xf numFmtId="0" fontId="24" fillId="5" borderId="86" xfId="0" applyFont="1" applyFill="1" applyBorder="1" applyAlignment="1">
      <alignment horizontal="center"/>
    </xf>
    <xf numFmtId="10" fontId="24" fillId="5" borderId="86" xfId="0" applyNumberFormat="1" applyFont="1" applyFill="1" applyBorder="1" applyAlignment="1">
      <alignment horizontal="center"/>
    </xf>
    <xf numFmtId="10" fontId="24" fillId="5" borderId="125" xfId="0" applyNumberFormat="1" applyFont="1" applyFill="1" applyBorder="1" applyAlignment="1">
      <alignment horizontal="center"/>
    </xf>
    <xf numFmtId="0" fontId="26" fillId="0" borderId="0" xfId="0" applyFont="1"/>
    <xf numFmtId="0" fontId="27" fillId="0" borderId="117" xfId="0" applyFont="1" applyBorder="1" applyAlignment="1">
      <alignment horizontal="center" vertical="center" wrapText="1"/>
    </xf>
    <xf numFmtId="10" fontId="27" fillId="0" borderId="79" xfId="0" applyNumberFormat="1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10" fontId="27" fillId="0" borderId="112" xfId="0" applyNumberFormat="1" applyFont="1" applyBorder="1" applyAlignment="1">
      <alignment horizontal="center" vertical="center"/>
    </xf>
    <xf numFmtId="0" fontId="27" fillId="19" borderId="126" xfId="0" applyFont="1" applyFill="1" applyBorder="1" applyAlignment="1">
      <alignment horizontal="center" vertical="center" wrapText="1"/>
    </xf>
    <xf numFmtId="10" fontId="27" fillId="19" borderId="127" xfId="0" applyNumberFormat="1" applyFont="1" applyFill="1" applyBorder="1" applyAlignment="1">
      <alignment horizontal="center" vertical="center"/>
    </xf>
    <xf numFmtId="0" fontId="24" fillId="20" borderId="128" xfId="0" applyFont="1" applyFill="1" applyBorder="1" applyAlignment="1">
      <alignment horizontal="center" vertical="center"/>
    </xf>
    <xf numFmtId="0" fontId="24" fillId="20" borderId="92" xfId="0" applyFont="1" applyFill="1" applyBorder="1" applyAlignment="1">
      <alignment horizontal="center" vertical="center"/>
    </xf>
    <xf numFmtId="0" fontId="24" fillId="20" borderId="92" xfId="0" applyFont="1" applyFill="1" applyBorder="1" applyAlignment="1">
      <alignment horizontal="center" vertical="center" wrapText="1"/>
    </xf>
    <xf numFmtId="4" fontId="23" fillId="0" borderId="70" xfId="0" applyNumberFormat="1" applyFont="1" applyBorder="1" applyAlignment="1">
      <alignment horizontal="center" wrapText="1"/>
    </xf>
    <xf numFmtId="164" fontId="24" fillId="5" borderId="86" xfId="0" applyNumberFormat="1" applyFont="1" applyFill="1" applyBorder="1" applyAlignment="1">
      <alignment horizontal="center"/>
    </xf>
    <xf numFmtId="4" fontId="24" fillId="5" borderId="86" xfId="0" applyNumberFormat="1" applyFont="1" applyFill="1" applyBorder="1" applyAlignment="1">
      <alignment horizontal="center"/>
    </xf>
    <xf numFmtId="9" fontId="1" fillId="22" borderId="70" xfId="0" applyNumberFormat="1" applyFont="1" applyFill="1" applyBorder="1" applyAlignment="1">
      <alignment horizontal="center" vertical="center" wrapText="1"/>
    </xf>
    <xf numFmtId="1" fontId="1" fillId="23" borderId="73" xfId="0" applyNumberFormat="1" applyFont="1" applyFill="1" applyBorder="1" applyAlignment="1">
      <alignment horizontal="center" vertical="center" wrapText="1"/>
    </xf>
    <xf numFmtId="1" fontId="1" fillId="23" borderId="70" xfId="0" applyNumberFormat="1" applyFont="1" applyFill="1" applyBorder="1" applyAlignment="1">
      <alignment horizontal="center" vertical="center" wrapText="1"/>
    </xf>
    <xf numFmtId="1" fontId="5" fillId="26" borderId="70" xfId="0" applyNumberFormat="1" applyFont="1" applyFill="1" applyBorder="1" applyAlignment="1">
      <alignment vertical="center"/>
    </xf>
    <xf numFmtId="0" fontId="28" fillId="30" borderId="52" xfId="0" applyFont="1" applyFill="1" applyBorder="1" applyAlignment="1">
      <alignment horizontal="center" vertical="center" wrapText="1"/>
    </xf>
    <xf numFmtId="0" fontId="30" fillId="31" borderId="51" xfId="0" applyFont="1" applyFill="1" applyBorder="1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4" fillId="0" borderId="50" xfId="0" applyFont="1" applyBorder="1"/>
    <xf numFmtId="9" fontId="1" fillId="2" borderId="30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0" borderId="48" xfId="0" applyFont="1" applyBorder="1"/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0" borderId="58" xfId="0" applyFont="1" applyBorder="1"/>
    <xf numFmtId="9" fontId="1" fillId="2" borderId="35" xfId="0" applyNumberFormat="1" applyFont="1" applyFill="1" applyBorder="1" applyAlignment="1">
      <alignment horizontal="center" vertical="center" wrapText="1"/>
    </xf>
    <xf numFmtId="0" fontId="4" fillId="21" borderId="48" xfId="0" applyFont="1" applyFill="1" applyBorder="1"/>
    <xf numFmtId="9" fontId="1" fillId="2" borderId="36" xfId="0" applyNumberFormat="1" applyFont="1" applyFill="1" applyBorder="1" applyAlignment="1">
      <alignment horizontal="center" vertical="center" wrapText="1"/>
    </xf>
    <xf numFmtId="0" fontId="4" fillId="21" borderId="61" xfId="0" applyFont="1" applyFill="1" applyBorder="1"/>
    <xf numFmtId="0" fontId="1" fillId="2" borderId="34" xfId="0" applyFont="1" applyFill="1" applyBorder="1" applyAlignment="1">
      <alignment horizontal="center" vertical="center" wrapText="1"/>
    </xf>
    <xf numFmtId="0" fontId="4" fillId="21" borderId="60" xfId="0" applyFont="1" applyFill="1" applyBorder="1"/>
    <xf numFmtId="0" fontId="1" fillId="2" borderId="35" xfId="0" applyFont="1" applyFill="1" applyBorder="1" applyAlignment="1">
      <alignment horizontal="center" vertical="center" wrapText="1"/>
    </xf>
    <xf numFmtId="9" fontId="1" fillId="23" borderId="36" xfId="0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40" xfId="0" applyFont="1" applyBorder="1"/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4" fillId="0" borderId="47" xfId="0" applyFont="1" applyBorder="1"/>
    <xf numFmtId="0" fontId="4" fillId="0" borderId="61" xfId="0" applyFont="1" applyBorder="1"/>
    <xf numFmtId="9" fontId="1" fillId="2" borderId="33" xfId="0" applyNumberFormat="1" applyFont="1" applyFill="1" applyBorder="1" applyAlignment="1">
      <alignment horizontal="center" vertical="center" wrapText="1"/>
    </xf>
    <xf numFmtId="0" fontId="4" fillId="0" borderId="59" xfId="0" applyFont="1" applyBorder="1"/>
    <xf numFmtId="0" fontId="4" fillId="0" borderId="60" xfId="0" applyFont="1" applyBorder="1"/>
    <xf numFmtId="164" fontId="1" fillId="2" borderId="36" xfId="0" applyNumberFormat="1" applyFont="1" applyFill="1" applyBorder="1" applyAlignment="1">
      <alignment horizontal="center" vertical="center" wrapText="1"/>
    </xf>
    <xf numFmtId="9" fontId="1" fillId="2" borderId="29" xfId="0" applyNumberFormat="1" applyFont="1" applyFill="1" applyBorder="1" applyAlignment="1">
      <alignment horizontal="center" vertical="center" wrapText="1"/>
    </xf>
    <xf numFmtId="164" fontId="1" fillId="2" borderId="62" xfId="0" applyNumberFormat="1" applyFont="1" applyFill="1" applyBorder="1" applyAlignment="1">
      <alignment horizontal="center" vertical="center" wrapText="1"/>
    </xf>
    <xf numFmtId="9" fontId="1" fillId="2" borderId="64" xfId="0" applyNumberFormat="1" applyFont="1" applyFill="1" applyBorder="1" applyAlignment="1">
      <alignment horizontal="center" vertical="center" wrapText="1"/>
    </xf>
    <xf numFmtId="0" fontId="4" fillId="0" borderId="46" xfId="0" applyFont="1" applyBorder="1"/>
    <xf numFmtId="0" fontId="1" fillId="2" borderId="63" xfId="0" applyFont="1" applyFill="1" applyBorder="1" applyAlignment="1">
      <alignment horizontal="center" vertical="center" wrapText="1"/>
    </xf>
    <xf numFmtId="9" fontId="1" fillId="2" borderId="63" xfId="0" applyNumberFormat="1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9" fontId="1" fillId="2" borderId="67" xfId="0" applyNumberFormat="1" applyFont="1" applyFill="1" applyBorder="1" applyAlignment="1">
      <alignment horizontal="center" vertical="center" wrapText="1"/>
    </xf>
    <xf numFmtId="0" fontId="4" fillId="0" borderId="68" xfId="0" applyFont="1" applyBorder="1"/>
    <xf numFmtId="9" fontId="1" fillId="2" borderId="62" xfId="0" applyNumberFormat="1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4" fillId="0" borderId="69" xfId="0" applyFont="1" applyBorder="1"/>
    <xf numFmtId="1" fontId="1" fillId="2" borderId="64" xfId="0" applyNumberFormat="1" applyFon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center" vertical="center" wrapText="1"/>
    </xf>
    <xf numFmtId="9" fontId="1" fillId="22" borderId="29" xfId="0" applyNumberFormat="1" applyFont="1" applyFill="1" applyBorder="1" applyAlignment="1">
      <alignment horizontal="center" vertical="center" wrapText="1"/>
    </xf>
    <xf numFmtId="0" fontId="4" fillId="21" borderId="40" xfId="0" applyFont="1" applyFill="1" applyBorder="1"/>
    <xf numFmtId="2" fontId="1" fillId="2" borderId="63" xfId="0" applyNumberFormat="1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/>
    </xf>
    <xf numFmtId="164" fontId="1" fillId="24" borderId="29" xfId="0" applyNumberFormat="1" applyFont="1" applyFill="1" applyBorder="1" applyAlignment="1">
      <alignment horizontal="center" vertical="center" wrapText="1"/>
    </xf>
    <xf numFmtId="0" fontId="4" fillId="21" borderId="46" xfId="0" applyFont="1" applyFill="1" applyBorder="1"/>
    <xf numFmtId="0" fontId="4" fillId="21" borderId="47" xfId="0" applyFont="1" applyFill="1" applyBorder="1"/>
    <xf numFmtId="0" fontId="1" fillId="23" borderId="29" xfId="0" applyFont="1" applyFill="1" applyBorder="1" applyAlignment="1">
      <alignment horizontal="center" vertical="center" wrapText="1"/>
    </xf>
    <xf numFmtId="4" fontId="1" fillId="2" borderId="29" xfId="0" applyNumberFormat="1" applyFont="1" applyFill="1" applyBorder="1" applyAlignment="1">
      <alignment horizontal="center" vertical="center" wrapText="1"/>
    </xf>
    <xf numFmtId="0" fontId="4" fillId="0" borderId="56" xfId="0" applyFont="1" applyBorder="1"/>
    <xf numFmtId="0" fontId="4" fillId="0" borderId="51" xfId="0" applyFont="1" applyBorder="1"/>
    <xf numFmtId="9" fontId="1" fillId="2" borderId="63" xfId="0" applyNumberFormat="1" applyFont="1" applyFill="1" applyBorder="1" applyAlignment="1">
      <alignment horizontal="center" vertical="center"/>
    </xf>
    <xf numFmtId="0" fontId="4" fillId="0" borderId="54" xfId="0" applyFont="1" applyBorder="1"/>
    <xf numFmtId="0" fontId="4" fillId="0" borderId="55" xfId="0" applyFont="1" applyBorder="1"/>
    <xf numFmtId="0" fontId="4" fillId="21" borderId="55" xfId="0" applyFont="1" applyFill="1" applyBorder="1"/>
    <xf numFmtId="0" fontId="4" fillId="21" borderId="54" xfId="0" applyFont="1" applyFill="1" applyBorder="1"/>
    <xf numFmtId="0" fontId="4" fillId="21" borderId="56" xfId="0" applyFont="1" applyFill="1" applyBorder="1"/>
    <xf numFmtId="0" fontId="4" fillId="0" borderId="49" xfId="0" applyFont="1" applyBorder="1"/>
    <xf numFmtId="0" fontId="4" fillId="0" borderId="75" xfId="0" applyFont="1" applyBorder="1"/>
    <xf numFmtId="0" fontId="8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9" borderId="37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9" fontId="1" fillId="2" borderId="65" xfId="0" applyNumberFormat="1" applyFont="1" applyFill="1" applyBorder="1" applyAlignment="1">
      <alignment horizontal="center" vertical="center" wrapText="1"/>
    </xf>
    <xf numFmtId="0" fontId="4" fillId="0" borderId="45" xfId="0" applyFont="1" applyBorder="1"/>
    <xf numFmtId="0" fontId="8" fillId="8" borderId="35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2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3" fillId="2" borderId="15" xfId="0" applyFont="1" applyFill="1" applyBorder="1" applyAlignment="1">
      <alignment horizontal="center" vertical="center"/>
    </xf>
    <xf numFmtId="0" fontId="4" fillId="0" borderId="16" xfId="0" applyFont="1" applyBorder="1"/>
    <xf numFmtId="1" fontId="3" fillId="2" borderId="1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wrapText="1"/>
    </xf>
    <xf numFmtId="0" fontId="4" fillId="0" borderId="27" xfId="0" applyFont="1" applyBorder="1"/>
    <xf numFmtId="0" fontId="4" fillId="0" borderId="28" xfId="0" applyFont="1" applyBorder="1"/>
    <xf numFmtId="0" fontId="2" fillId="3" borderId="1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3" fillId="2" borderId="21" xfId="0" applyFont="1" applyFill="1" applyBorder="1" applyAlignment="1">
      <alignment horizontal="center" wrapText="1"/>
    </xf>
    <xf numFmtId="0" fontId="4" fillId="0" borderId="22" xfId="0" applyFont="1" applyBorder="1"/>
    <xf numFmtId="0" fontId="2" fillId="0" borderId="25" xfId="0" applyFont="1" applyBorder="1" applyAlignment="1">
      <alignment horizontal="center"/>
    </xf>
    <xf numFmtId="0" fontId="4" fillId="0" borderId="25" xfId="0" applyFont="1" applyBorder="1"/>
    <xf numFmtId="0" fontId="3" fillId="5" borderId="31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32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7" fillId="6" borderId="30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1" fillId="23" borderId="64" xfId="0" applyFont="1" applyFill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9" fontId="5" fillId="2" borderId="29" xfId="0" applyNumberFormat="1" applyFont="1" applyFill="1" applyBorder="1" applyAlignment="1">
      <alignment horizontal="center" vertical="center"/>
    </xf>
    <xf numFmtId="1" fontId="5" fillId="2" borderId="29" xfId="0" applyNumberFormat="1" applyFont="1" applyFill="1" applyBorder="1" applyAlignment="1">
      <alignment horizontal="center" vertical="center"/>
    </xf>
    <xf numFmtId="9" fontId="5" fillId="2" borderId="62" xfId="0" applyNumberFormat="1" applyFont="1" applyFill="1" applyBorder="1" applyAlignment="1">
      <alignment horizontal="center" vertical="center"/>
    </xf>
    <xf numFmtId="1" fontId="5" fillId="2" borderId="89" xfId="0" applyNumberFormat="1" applyFont="1" applyFill="1" applyBorder="1" applyAlignment="1">
      <alignment horizontal="center" vertical="center"/>
    </xf>
    <xf numFmtId="0" fontId="4" fillId="21" borderId="91" xfId="0" applyFont="1" applyFill="1" applyBorder="1"/>
    <xf numFmtId="0" fontId="4" fillId="21" borderId="82" xfId="0" applyFont="1" applyFill="1" applyBorder="1"/>
    <xf numFmtId="0" fontId="5" fillId="2" borderId="6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64" fontId="5" fillId="2" borderId="62" xfId="0" applyNumberFormat="1" applyFont="1" applyFill="1" applyBorder="1" applyAlignment="1">
      <alignment horizontal="center" vertical="center"/>
    </xf>
    <xf numFmtId="1" fontId="5" fillId="21" borderId="89" xfId="0" applyNumberFormat="1" applyFont="1" applyFill="1" applyBorder="1" applyAlignment="1">
      <alignment horizontal="center" vertical="center"/>
    </xf>
    <xf numFmtId="1" fontId="5" fillId="21" borderId="29" xfId="0" applyNumberFormat="1" applyFont="1" applyFill="1" applyBorder="1" applyAlignment="1">
      <alignment horizontal="center" vertical="center"/>
    </xf>
    <xf numFmtId="9" fontId="5" fillId="25" borderId="29" xfId="0" applyNumberFormat="1" applyFont="1" applyFill="1" applyBorder="1" applyAlignment="1">
      <alignment horizontal="center" vertical="center"/>
    </xf>
    <xf numFmtId="9" fontId="5" fillId="21" borderId="29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9" fontId="5" fillId="2" borderId="67" xfId="0" applyNumberFormat="1" applyFont="1" applyFill="1" applyBorder="1" applyAlignment="1">
      <alignment horizontal="center" vertical="center"/>
    </xf>
    <xf numFmtId="0" fontId="4" fillId="21" borderId="69" xfId="0" applyFont="1" applyFill="1" applyBorder="1"/>
    <xf numFmtId="0" fontId="4" fillId="21" borderId="68" xfId="0" applyFont="1" applyFill="1" applyBorder="1"/>
    <xf numFmtId="0" fontId="4" fillId="0" borderId="4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164" fontId="5" fillId="2" borderId="29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 wrapText="1"/>
    </xf>
    <xf numFmtId="1" fontId="16" fillId="25" borderId="89" xfId="0" applyNumberFormat="1" applyFont="1" applyFill="1" applyBorder="1" applyAlignment="1">
      <alignment horizontal="center" vertical="center"/>
    </xf>
    <xf numFmtId="1" fontId="16" fillId="25" borderId="29" xfId="0" applyNumberFormat="1" applyFont="1" applyFill="1" applyBorder="1" applyAlignment="1">
      <alignment horizontal="center" vertical="center"/>
    </xf>
    <xf numFmtId="9" fontId="5" fillId="2" borderId="29" xfId="0" applyNumberFormat="1" applyFont="1" applyFill="1" applyBorder="1" applyAlignment="1">
      <alignment horizontal="center" vertical="center" wrapText="1"/>
    </xf>
    <xf numFmtId="9" fontId="5" fillId="2" borderId="67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9" fontId="16" fillId="25" borderId="29" xfId="0" applyNumberFormat="1" applyFont="1" applyFill="1" applyBorder="1" applyAlignment="1">
      <alignment horizontal="center" vertical="center"/>
    </xf>
    <xf numFmtId="1" fontId="16" fillId="25" borderId="88" xfId="0" applyNumberFormat="1" applyFont="1" applyFill="1" applyBorder="1" applyAlignment="1">
      <alignment horizontal="center" vertical="center"/>
    </xf>
    <xf numFmtId="1" fontId="16" fillId="25" borderId="38" xfId="0" applyNumberFormat="1" applyFont="1" applyFill="1" applyBorder="1" applyAlignment="1">
      <alignment horizontal="center" vertical="center"/>
    </xf>
    <xf numFmtId="9" fontId="16" fillId="25" borderId="38" xfId="0" applyNumberFormat="1" applyFont="1" applyFill="1" applyBorder="1" applyAlignment="1">
      <alignment horizontal="center" vertical="center"/>
    </xf>
    <xf numFmtId="1" fontId="5" fillId="2" borderId="64" xfId="0" applyNumberFormat="1" applyFont="1" applyFill="1" applyBorder="1" applyAlignment="1">
      <alignment horizontal="center" vertical="center" wrapText="1"/>
    </xf>
    <xf numFmtId="9" fontId="5" fillId="23" borderId="29" xfId="0" applyNumberFormat="1" applyFont="1" applyFill="1" applyBorder="1" applyAlignment="1">
      <alignment horizontal="center" vertical="center"/>
    </xf>
    <xf numFmtId="1" fontId="5" fillId="25" borderId="89" xfId="0" applyNumberFormat="1" applyFont="1" applyFill="1" applyBorder="1" applyAlignment="1">
      <alignment horizontal="center" vertical="center"/>
    </xf>
    <xf numFmtId="1" fontId="5" fillId="25" borderId="29" xfId="0" applyNumberFormat="1" applyFont="1" applyFill="1" applyBorder="1" applyAlignment="1">
      <alignment horizontal="center" vertical="center"/>
    </xf>
    <xf numFmtId="9" fontId="5" fillId="25" borderId="29" xfId="0" applyNumberFormat="1" applyFont="1" applyFill="1" applyBorder="1" applyAlignment="1">
      <alignment horizontal="center" vertical="center" wrapText="1"/>
    </xf>
    <xf numFmtId="1" fontId="5" fillId="24" borderId="64" xfId="0" applyNumberFormat="1" applyFont="1" applyFill="1" applyBorder="1" applyAlignment="1">
      <alignment horizontal="center" vertical="center" wrapText="1"/>
    </xf>
    <xf numFmtId="9" fontId="5" fillId="25" borderId="62" xfId="0" applyNumberFormat="1" applyFont="1" applyFill="1" applyBorder="1" applyAlignment="1">
      <alignment horizontal="center" vertical="center"/>
    </xf>
    <xf numFmtId="0" fontId="5" fillId="25" borderId="29" xfId="0" applyFont="1" applyFill="1" applyBorder="1" applyAlignment="1">
      <alignment horizontal="center" vertical="center" wrapText="1"/>
    </xf>
    <xf numFmtId="9" fontId="5" fillId="25" borderId="67" xfId="0" applyNumberFormat="1" applyFont="1" applyFill="1" applyBorder="1" applyAlignment="1">
      <alignment horizontal="center" vertical="center" wrapText="1"/>
    </xf>
    <xf numFmtId="1" fontId="5" fillId="25" borderId="64" xfId="0" applyNumberFormat="1" applyFont="1" applyFill="1" applyBorder="1" applyAlignment="1">
      <alignment horizontal="center" vertical="center" wrapText="1"/>
    </xf>
    <xf numFmtId="1" fontId="5" fillId="25" borderId="29" xfId="0" applyNumberFormat="1" applyFont="1" applyFill="1" applyBorder="1" applyAlignment="1">
      <alignment horizontal="center" vertical="center" wrapText="1"/>
    </xf>
    <xf numFmtId="164" fontId="5" fillId="25" borderId="62" xfId="0" applyNumberFormat="1" applyFont="1" applyFill="1" applyBorder="1" applyAlignment="1">
      <alignment horizontal="center" vertical="center"/>
    </xf>
    <xf numFmtId="0" fontId="5" fillId="14" borderId="29" xfId="0" applyFont="1" applyFill="1" applyBorder="1" applyAlignment="1">
      <alignment horizontal="center" vertical="center" wrapText="1"/>
    </xf>
    <xf numFmtId="164" fontId="5" fillId="14" borderId="29" xfId="0" applyNumberFormat="1" applyFont="1" applyFill="1" applyBorder="1" applyAlignment="1">
      <alignment horizontal="center" vertical="center" wrapText="1"/>
    </xf>
    <xf numFmtId="3" fontId="5" fillId="25" borderId="29" xfId="0" applyNumberFormat="1" applyFont="1" applyFill="1" applyBorder="1" applyAlignment="1">
      <alignment horizontal="center" vertical="center" wrapText="1"/>
    </xf>
    <xf numFmtId="0" fontId="5" fillId="25" borderId="67" xfId="0" applyFont="1" applyFill="1" applyBorder="1" applyAlignment="1">
      <alignment horizontal="center" vertical="center" wrapText="1"/>
    </xf>
    <xf numFmtId="3" fontId="5" fillId="2" borderId="64" xfId="0" applyNumberFormat="1" applyFont="1" applyFill="1" applyBorder="1" applyAlignment="1">
      <alignment horizontal="center" vertical="center" wrapText="1"/>
    </xf>
    <xf numFmtId="3" fontId="5" fillId="2" borderId="29" xfId="0" applyNumberFormat="1" applyFont="1" applyFill="1" applyBorder="1" applyAlignment="1">
      <alignment horizontal="center" vertical="center" wrapText="1"/>
    </xf>
    <xf numFmtId="0" fontId="12" fillId="13" borderId="81" xfId="0" applyFont="1" applyFill="1" applyBorder="1" applyAlignment="1">
      <alignment horizontal="center" vertical="center" wrapText="1"/>
    </xf>
    <xf numFmtId="0" fontId="4" fillId="0" borderId="80" xfId="0" applyFont="1" applyBorder="1"/>
    <xf numFmtId="0" fontId="4" fillId="0" borderId="83" xfId="0" applyFont="1" applyBorder="1"/>
    <xf numFmtId="0" fontId="4" fillId="0" borderId="82" xfId="0" applyFont="1" applyBorder="1"/>
    <xf numFmtId="0" fontId="8" fillId="8" borderId="36" xfId="0" applyFont="1" applyFill="1" applyBorder="1" applyAlignment="1">
      <alignment horizontal="center" vertical="center" wrapText="1"/>
    </xf>
    <xf numFmtId="0" fontId="11" fillId="13" borderId="3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9" fontId="5" fillId="2" borderId="38" xfId="0" applyNumberFormat="1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9" fontId="5" fillId="2" borderId="35" xfId="0" applyNumberFormat="1" applyFont="1" applyFill="1" applyBorder="1" applyAlignment="1">
      <alignment horizontal="center" vertical="center"/>
    </xf>
    <xf numFmtId="9" fontId="5" fillId="2" borderId="36" xfId="0" applyNumberFormat="1" applyFont="1" applyFill="1" applyBorder="1" applyAlignment="1">
      <alignment horizontal="center" vertical="center"/>
    </xf>
    <xf numFmtId="1" fontId="5" fillId="2" borderId="88" xfId="0" applyNumberFormat="1" applyFont="1" applyFill="1" applyBorder="1" applyAlignment="1">
      <alignment horizontal="center" vertical="center"/>
    </xf>
    <xf numFmtId="0" fontId="8" fillId="28" borderId="35" xfId="0" applyFont="1" applyFill="1" applyBorder="1" applyAlignment="1">
      <alignment horizontal="center" vertical="center" wrapText="1"/>
    </xf>
    <xf numFmtId="0" fontId="4" fillId="29" borderId="40" xfId="0" applyFont="1" applyFill="1" applyBorder="1"/>
    <xf numFmtId="0" fontId="4" fillId="29" borderId="55" xfId="0" applyFont="1" applyFill="1" applyBorder="1"/>
    <xf numFmtId="0" fontId="8" fillId="28" borderId="36" xfId="0" applyFont="1" applyFill="1" applyBorder="1" applyAlignment="1">
      <alignment horizontal="center" vertical="center" wrapText="1"/>
    </xf>
    <xf numFmtId="0" fontId="4" fillId="29" borderId="47" xfId="0" applyFont="1" applyFill="1" applyBorder="1"/>
    <xf numFmtId="0" fontId="4" fillId="29" borderId="56" xfId="0" applyFont="1" applyFill="1" applyBorder="1"/>
    <xf numFmtId="0" fontId="4" fillId="0" borderId="84" xfId="0" applyFont="1" applyBorder="1"/>
    <xf numFmtId="0" fontId="9" fillId="12" borderId="76" xfId="0" applyFont="1" applyFill="1" applyBorder="1" applyAlignment="1">
      <alignment horizontal="center" wrapText="1"/>
    </xf>
    <xf numFmtId="0" fontId="4" fillId="0" borderId="77" xfId="0" applyFont="1" applyBorder="1"/>
    <xf numFmtId="0" fontId="2" fillId="0" borderId="78" xfId="0" applyFont="1" applyBorder="1" applyAlignment="1">
      <alignment horizontal="center"/>
    </xf>
    <xf numFmtId="0" fontId="4" fillId="0" borderId="79" xfId="0" applyFont="1" applyBorder="1"/>
    <xf numFmtId="0" fontId="28" fillId="30" borderId="30" xfId="0" applyFont="1" applyFill="1" applyBorder="1" applyAlignment="1">
      <alignment horizontal="center" vertical="center" wrapText="1"/>
    </xf>
    <xf numFmtId="0" fontId="29" fillId="31" borderId="41" xfId="0" applyFont="1" applyFill="1" applyBorder="1"/>
    <xf numFmtId="0" fontId="29" fillId="31" borderId="51" xfId="0" applyFont="1" applyFill="1" applyBorder="1"/>
    <xf numFmtId="0" fontId="28" fillId="30" borderId="31" xfId="0" applyFont="1" applyFill="1" applyBorder="1" applyAlignment="1">
      <alignment horizontal="center" vertical="center"/>
    </xf>
    <xf numFmtId="0" fontId="29" fillId="31" borderId="6" xfId="0" applyFont="1" applyFill="1" applyBorder="1"/>
    <xf numFmtId="0" fontId="29" fillId="31" borderId="7" xfId="0" applyFont="1" applyFill="1" applyBorder="1"/>
    <xf numFmtId="0" fontId="29" fillId="31" borderId="42" xfId="0" applyFont="1" applyFill="1" applyBorder="1"/>
    <xf numFmtId="0" fontId="29" fillId="31" borderId="43" xfId="0" applyFont="1" applyFill="1" applyBorder="1"/>
    <xf numFmtId="0" fontId="7" fillId="6" borderId="12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10" fillId="5" borderId="8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9" fontId="5" fillId="2" borderId="87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164" fontId="5" fillId="2" borderId="63" xfId="0" applyNumberFormat="1" applyFont="1" applyFill="1" applyBorder="1" applyAlignment="1">
      <alignment horizontal="center" vertical="center" wrapText="1"/>
    </xf>
    <xf numFmtId="0" fontId="4" fillId="21" borderId="41" xfId="0" applyFont="1" applyFill="1" applyBorder="1"/>
    <xf numFmtId="0" fontId="4" fillId="21" borderId="50" xfId="0" applyFont="1" applyFill="1" applyBorder="1"/>
    <xf numFmtId="9" fontId="5" fillId="2" borderId="63" xfId="0" applyNumberFormat="1" applyFont="1" applyFill="1" applyBorder="1" applyAlignment="1">
      <alignment horizontal="center" vertical="center" wrapText="1"/>
    </xf>
    <xf numFmtId="9" fontId="5" fillId="2" borderId="65" xfId="0" applyNumberFormat="1" applyFont="1" applyFill="1" applyBorder="1" applyAlignment="1">
      <alignment horizontal="center" vertical="center" wrapText="1"/>
    </xf>
    <xf numFmtId="0" fontId="4" fillId="21" borderId="45" xfId="0" applyFont="1" applyFill="1" applyBorder="1"/>
    <xf numFmtId="0" fontId="4" fillId="21" borderId="59" xfId="0" applyFont="1" applyFill="1" applyBorder="1"/>
    <xf numFmtId="0" fontId="4" fillId="21" borderId="93" xfId="0" applyFont="1" applyFill="1" applyBorder="1"/>
    <xf numFmtId="0" fontId="4" fillId="0" borderId="91" xfId="0" applyFont="1" applyBorder="1"/>
    <xf numFmtId="3" fontId="5" fillId="25" borderId="64" xfId="0" applyNumberFormat="1" applyFont="1" applyFill="1" applyBorder="1" applyAlignment="1">
      <alignment horizontal="center" vertical="center" wrapText="1"/>
    </xf>
    <xf numFmtId="1" fontId="5" fillId="2" borderId="64" xfId="0" applyNumberFormat="1" applyFont="1" applyFill="1" applyBorder="1" applyAlignment="1">
      <alignment horizontal="center" vertical="center"/>
    </xf>
    <xf numFmtId="0" fontId="5" fillId="27" borderId="29" xfId="0" applyFont="1" applyFill="1" applyBorder="1" applyAlignment="1">
      <alignment horizontal="center" vertical="center" wrapText="1"/>
    </xf>
    <xf numFmtId="9" fontId="5" fillId="27" borderId="29" xfId="0" applyNumberFormat="1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/>
    </xf>
    <xf numFmtId="0" fontId="28" fillId="30" borderId="129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9" fontId="21" fillId="2" borderId="64" xfId="0" applyNumberFormat="1" applyFont="1" applyFill="1" applyBorder="1" applyAlignment="1">
      <alignment horizontal="center" vertical="center" wrapText="1"/>
    </xf>
    <xf numFmtId="3" fontId="21" fillId="2" borderId="64" xfId="0" applyNumberFormat="1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9" fontId="21" fillId="2" borderId="64" xfId="0" applyNumberFormat="1" applyFont="1" applyFill="1" applyBorder="1" applyAlignment="1">
      <alignment horizontal="center" vertical="center"/>
    </xf>
    <xf numFmtId="4" fontId="21" fillId="2" borderId="64" xfId="0" applyNumberFormat="1" applyFont="1" applyFill="1" applyBorder="1" applyAlignment="1">
      <alignment horizontal="center" vertical="center"/>
    </xf>
    <xf numFmtId="9" fontId="21" fillId="2" borderId="29" xfId="0" applyNumberFormat="1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10" fontId="21" fillId="2" borderId="29" xfId="0" applyNumberFormat="1" applyFont="1" applyFill="1" applyBorder="1" applyAlignment="1">
      <alignment horizontal="center" vertical="center" wrapText="1"/>
    </xf>
    <xf numFmtId="164" fontId="21" fillId="2" borderId="67" xfId="0" applyNumberFormat="1" applyFont="1" applyFill="1" applyBorder="1" applyAlignment="1">
      <alignment horizontal="center" vertical="center" wrapText="1"/>
    </xf>
    <xf numFmtId="0" fontId="21" fillId="23" borderId="64" xfId="0" applyFont="1" applyFill="1" applyBorder="1" applyAlignment="1">
      <alignment horizontal="center" vertical="center" wrapText="1"/>
    </xf>
    <xf numFmtId="9" fontId="21" fillId="2" borderId="62" xfId="0" applyNumberFormat="1" applyFont="1" applyFill="1" applyBorder="1" applyAlignment="1">
      <alignment horizontal="center" vertical="center" wrapText="1"/>
    </xf>
    <xf numFmtId="164" fontId="21" fillId="2" borderId="62" xfId="0" applyNumberFormat="1" applyFont="1" applyFill="1" applyBorder="1" applyAlignment="1">
      <alignment horizontal="center" vertical="center" wrapText="1"/>
    </xf>
    <xf numFmtId="3" fontId="21" fillId="2" borderId="29" xfId="0" applyNumberFormat="1" applyFont="1" applyFill="1" applyBorder="1" applyAlignment="1">
      <alignment horizontal="center" vertical="center"/>
    </xf>
    <xf numFmtId="9" fontId="21" fillId="10" borderId="29" xfId="0" applyNumberFormat="1" applyFont="1" applyFill="1" applyBorder="1" applyAlignment="1">
      <alignment horizontal="center" vertical="center" wrapText="1"/>
    </xf>
    <xf numFmtId="9" fontId="21" fillId="2" borderId="67" xfId="0" applyNumberFormat="1" applyFont="1" applyFill="1" applyBorder="1" applyAlignment="1">
      <alignment horizontal="center" vertical="center" wrapText="1"/>
    </xf>
    <xf numFmtId="10" fontId="21" fillId="10" borderId="29" xfId="0" applyNumberFormat="1" applyFont="1" applyFill="1" applyBorder="1" applyAlignment="1">
      <alignment horizontal="center" vertical="center" wrapText="1"/>
    </xf>
    <xf numFmtId="165" fontId="21" fillId="2" borderId="64" xfId="0" applyNumberFormat="1" applyFont="1" applyFill="1" applyBorder="1" applyAlignment="1">
      <alignment horizontal="center" vertical="center"/>
    </xf>
    <xf numFmtId="164" fontId="21" fillId="2" borderId="64" xfId="0" applyNumberFormat="1" applyFont="1" applyFill="1" applyBorder="1" applyAlignment="1">
      <alignment horizontal="center" vertical="center"/>
    </xf>
    <xf numFmtId="166" fontId="21" fillId="2" borderId="64" xfId="0" applyNumberFormat="1" applyFont="1" applyFill="1" applyBorder="1" applyAlignment="1">
      <alignment horizontal="center" vertical="center"/>
    </xf>
    <xf numFmtId="167" fontId="21" fillId="2" borderId="64" xfId="0" applyNumberFormat="1" applyFont="1" applyFill="1" applyBorder="1" applyAlignment="1">
      <alignment horizontal="center" vertical="center"/>
    </xf>
    <xf numFmtId="166" fontId="21" fillId="14" borderId="64" xfId="0" applyNumberFormat="1" applyFont="1" applyFill="1" applyBorder="1" applyAlignment="1">
      <alignment horizontal="center" vertical="center"/>
    </xf>
    <xf numFmtId="10" fontId="21" fillId="14" borderId="29" xfId="0" applyNumberFormat="1" applyFont="1" applyFill="1" applyBorder="1" applyAlignment="1">
      <alignment horizontal="center" vertical="center" wrapText="1"/>
    </xf>
    <xf numFmtId="9" fontId="21" fillId="11" borderId="64" xfId="0" applyNumberFormat="1" applyFont="1" applyFill="1" applyBorder="1" applyAlignment="1">
      <alignment horizontal="center" vertical="center"/>
    </xf>
    <xf numFmtId="167" fontId="21" fillId="24" borderId="64" xfId="0" applyNumberFormat="1" applyFont="1" applyFill="1" applyBorder="1" applyAlignment="1">
      <alignment horizontal="center" vertical="center"/>
    </xf>
    <xf numFmtId="167" fontId="21" fillId="24" borderId="29" xfId="0" applyNumberFormat="1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9" fontId="21" fillId="14" borderId="29" xfId="0" applyNumberFormat="1" applyFont="1" applyFill="1" applyBorder="1" applyAlignment="1">
      <alignment horizontal="center" vertical="center" wrapText="1"/>
    </xf>
    <xf numFmtId="10" fontId="21" fillId="14" borderId="62" xfId="0" applyNumberFormat="1" applyFont="1" applyFill="1" applyBorder="1" applyAlignment="1">
      <alignment horizontal="center" vertical="center" wrapText="1"/>
    </xf>
    <xf numFmtId="10" fontId="21" fillId="14" borderId="67" xfId="0" applyNumberFormat="1" applyFont="1" applyFill="1" applyBorder="1" applyAlignment="1">
      <alignment horizontal="center" vertical="center" wrapText="1"/>
    </xf>
    <xf numFmtId="0" fontId="21" fillId="2" borderId="67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1" fontId="21" fillId="14" borderId="64" xfId="0" applyNumberFormat="1" applyFont="1" applyFill="1" applyBorder="1" applyAlignment="1">
      <alignment horizontal="center" vertical="center"/>
    </xf>
    <xf numFmtId="1" fontId="21" fillId="2" borderId="64" xfId="0" applyNumberFormat="1" applyFont="1" applyFill="1" applyBorder="1" applyAlignment="1">
      <alignment horizontal="center" vertical="center"/>
    </xf>
    <xf numFmtId="1" fontId="21" fillId="2" borderId="29" xfId="0" applyNumberFormat="1" applyFont="1" applyFill="1" applyBorder="1" applyAlignment="1">
      <alignment horizontal="center" vertical="center"/>
    </xf>
    <xf numFmtId="0" fontId="4" fillId="0" borderId="103" xfId="0" applyFont="1" applyBorder="1"/>
    <xf numFmtId="0" fontId="9" fillId="15" borderId="29" xfId="0" applyFont="1" applyFill="1" applyBorder="1" applyAlignment="1">
      <alignment horizontal="center" vertical="center" wrapText="1"/>
    </xf>
    <xf numFmtId="0" fontId="9" fillId="15" borderId="64" xfId="0" applyFont="1" applyFill="1" applyBorder="1" applyAlignment="1">
      <alignment horizontal="center" vertical="center" wrapText="1"/>
    </xf>
    <xf numFmtId="0" fontId="9" fillId="15" borderId="62" xfId="0" applyFont="1" applyFill="1" applyBorder="1" applyAlignment="1">
      <alignment horizontal="center" vertical="center" wrapText="1"/>
    </xf>
    <xf numFmtId="0" fontId="4" fillId="0" borderId="101" xfId="0" applyFont="1" applyBorder="1"/>
    <xf numFmtId="0" fontId="9" fillId="15" borderId="67" xfId="0" applyFont="1" applyFill="1" applyBorder="1" applyAlignment="1">
      <alignment horizontal="center" vertical="center" wrapText="1"/>
    </xf>
    <xf numFmtId="0" fontId="20" fillId="9" borderId="34" xfId="0" applyFont="1" applyFill="1" applyBorder="1" applyAlignment="1">
      <alignment horizontal="center" vertical="center" wrapText="1"/>
    </xf>
    <xf numFmtId="0" fontId="20" fillId="9" borderId="35" xfId="0" applyFont="1" applyFill="1" applyBorder="1" applyAlignment="1">
      <alignment horizontal="center" vertical="center" wrapText="1"/>
    </xf>
    <xf numFmtId="0" fontId="20" fillId="9" borderId="36" xfId="0" applyFont="1" applyFill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/>
    </xf>
    <xf numFmtId="0" fontId="4" fillId="0" borderId="96" xfId="0" applyFont="1" applyBorder="1"/>
    <xf numFmtId="0" fontId="2" fillId="0" borderId="97" xfId="0" applyFont="1" applyBorder="1" applyAlignment="1">
      <alignment horizontal="center"/>
    </xf>
    <xf numFmtId="0" fontId="4" fillId="0" borderId="97" xfId="0" applyFont="1" applyBorder="1"/>
    <xf numFmtId="0" fontId="2" fillId="0" borderId="98" xfId="0" applyFont="1" applyBorder="1" applyAlignment="1">
      <alignment horizontal="center" wrapText="1"/>
    </xf>
    <xf numFmtId="0" fontId="4" fillId="0" borderId="99" xfId="0" applyFont="1" applyBorder="1"/>
    <xf numFmtId="0" fontId="2" fillId="0" borderId="6" xfId="0" applyFont="1" applyBorder="1" applyAlignment="1">
      <alignment horizontal="center"/>
    </xf>
    <xf numFmtId="0" fontId="20" fillId="7" borderId="29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9" borderId="29" xfId="0" applyFont="1" applyFill="1" applyBorder="1" applyAlignment="1">
      <alignment horizontal="center" vertical="center" wrapText="1"/>
    </xf>
    <xf numFmtId="0" fontId="20" fillId="9" borderId="67" xfId="0" applyFont="1" applyFill="1" applyBorder="1" applyAlignment="1">
      <alignment horizontal="center" vertical="center" wrapText="1"/>
    </xf>
    <xf numFmtId="0" fontId="6" fillId="5" borderId="98" xfId="0" applyFont="1" applyFill="1" applyBorder="1" applyAlignment="1">
      <alignment horizontal="center" vertical="center" wrapText="1"/>
    </xf>
    <xf numFmtId="0" fontId="6" fillId="5" borderId="100" xfId="0" applyFont="1" applyFill="1" applyBorder="1" applyAlignment="1">
      <alignment horizontal="center" vertical="center"/>
    </xf>
    <xf numFmtId="0" fontId="4" fillId="0" borderId="90" xfId="0" applyFont="1" applyBorder="1"/>
    <xf numFmtId="0" fontId="6" fillId="5" borderId="30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4" fillId="0" borderId="102" xfId="0" applyFont="1" applyBorder="1"/>
    <xf numFmtId="0" fontId="21" fillId="2" borderId="38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16" borderId="29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9" fontId="21" fillId="2" borderId="35" xfId="0" applyNumberFormat="1" applyFont="1" applyFill="1" applyBorder="1" applyAlignment="1">
      <alignment horizontal="center" vertical="center" wrapText="1"/>
    </xf>
    <xf numFmtId="0" fontId="21" fillId="14" borderId="29" xfId="0" applyFont="1" applyFill="1" applyBorder="1" applyAlignment="1">
      <alignment horizontal="center" vertical="center" wrapText="1"/>
    </xf>
    <xf numFmtId="0" fontId="21" fillId="14" borderId="62" xfId="0" applyFont="1" applyFill="1" applyBorder="1" applyAlignment="1">
      <alignment horizontal="center" vertical="center" wrapText="1"/>
    </xf>
    <xf numFmtId="9" fontId="21" fillId="14" borderId="67" xfId="0" applyNumberFormat="1" applyFont="1" applyFill="1" applyBorder="1" applyAlignment="1">
      <alignment horizontal="center" vertical="center" wrapText="1"/>
    </xf>
    <xf numFmtId="167" fontId="21" fillId="2" borderId="29" xfId="0" applyNumberFormat="1" applyFont="1" applyFill="1" applyBorder="1" applyAlignment="1">
      <alignment horizontal="center" vertical="center"/>
    </xf>
    <xf numFmtId="1" fontId="21" fillId="2" borderId="29" xfId="0" applyNumberFormat="1" applyFont="1" applyFill="1" applyBorder="1" applyAlignment="1">
      <alignment horizontal="center" vertical="center" wrapText="1"/>
    </xf>
    <xf numFmtId="9" fontId="21" fillId="10" borderId="35" xfId="0" applyNumberFormat="1" applyFont="1" applyFill="1" applyBorder="1" applyAlignment="1">
      <alignment horizontal="center" vertical="center" wrapText="1"/>
    </xf>
    <xf numFmtId="1" fontId="21" fillId="14" borderId="107" xfId="0" applyNumberFormat="1" applyFont="1" applyFill="1" applyBorder="1" applyAlignment="1">
      <alignment horizontal="center" vertical="center" wrapText="1"/>
    </xf>
    <xf numFmtId="0" fontId="4" fillId="0" borderId="108" xfId="0" applyFont="1" applyBorder="1"/>
    <xf numFmtId="1" fontId="21" fillId="14" borderId="29" xfId="0" applyNumberFormat="1" applyFont="1" applyFill="1" applyBorder="1" applyAlignment="1">
      <alignment horizontal="center" vertical="center" wrapText="1"/>
    </xf>
    <xf numFmtId="1" fontId="21" fillId="2" borderId="64" xfId="0" applyNumberFormat="1" applyFont="1" applyFill="1" applyBorder="1" applyAlignment="1">
      <alignment horizontal="center" vertical="center" wrapText="1"/>
    </xf>
    <xf numFmtId="9" fontId="21" fillId="2" borderId="87" xfId="0" applyNumberFormat="1" applyFont="1" applyFill="1" applyBorder="1" applyAlignment="1">
      <alignment horizontal="center" vertical="center" wrapText="1"/>
    </xf>
    <xf numFmtId="1" fontId="21" fillId="2" borderId="107" xfId="0" applyNumberFormat="1" applyFont="1" applyFill="1" applyBorder="1" applyAlignment="1">
      <alignment horizontal="center" vertical="center" wrapText="1"/>
    </xf>
    <xf numFmtId="0" fontId="4" fillId="0" borderId="106" xfId="0" applyFont="1" applyBorder="1"/>
    <xf numFmtId="0" fontId="20" fillId="7" borderId="35" xfId="0" applyFont="1" applyFill="1" applyBorder="1" applyAlignment="1">
      <alignment horizontal="center" vertical="center" wrapText="1"/>
    </xf>
    <xf numFmtId="0" fontId="20" fillId="7" borderId="87" xfId="0" applyFont="1" applyFill="1" applyBorder="1" applyAlignment="1">
      <alignment horizontal="center" vertical="center" wrapText="1"/>
    </xf>
    <xf numFmtId="0" fontId="20" fillId="7" borderId="104" xfId="0" applyFont="1" applyFill="1" applyBorder="1" applyAlignment="1">
      <alignment horizontal="center" vertical="center" wrapText="1"/>
    </xf>
    <xf numFmtId="0" fontId="4" fillId="0" borderId="105" xfId="0" applyFont="1" applyBorder="1"/>
    <xf numFmtId="0" fontId="20" fillId="7" borderId="36" xfId="0" applyFont="1" applyFill="1" applyBorder="1" applyAlignment="1">
      <alignment horizontal="center" vertical="center" wrapText="1"/>
    </xf>
    <xf numFmtId="0" fontId="20" fillId="17" borderId="29" xfId="0" applyFont="1" applyFill="1" applyBorder="1" applyAlignment="1">
      <alignment horizontal="center" vertical="center" wrapText="1"/>
    </xf>
    <xf numFmtId="0" fontId="20" fillId="17" borderId="67" xfId="0" applyFont="1" applyFill="1" applyBorder="1" applyAlignment="1">
      <alignment horizontal="center" vertical="center" wrapText="1"/>
    </xf>
    <xf numFmtId="1" fontId="21" fillId="2" borderId="35" xfId="0" applyNumberFormat="1" applyFont="1" applyFill="1" applyBorder="1" applyAlignment="1">
      <alignment horizontal="center" vertical="center" wrapText="1"/>
    </xf>
    <xf numFmtId="0" fontId="22" fillId="15" borderId="78" xfId="0" applyFont="1" applyFill="1" applyBorder="1" applyAlignment="1">
      <alignment horizontal="center" vertical="center" wrapText="1"/>
    </xf>
    <xf numFmtId="0" fontId="22" fillId="18" borderId="78" xfId="0" applyFont="1" applyFill="1" applyBorder="1" applyAlignment="1">
      <alignment horizontal="center" vertical="center" wrapText="1"/>
    </xf>
    <xf numFmtId="0" fontId="24" fillId="19" borderId="120" xfId="0" applyFont="1" applyFill="1" applyBorder="1" applyAlignment="1">
      <alignment horizontal="center"/>
    </xf>
    <xf numFmtId="0" fontId="4" fillId="0" borderId="121" xfId="0" applyFont="1" applyBorder="1"/>
    <xf numFmtId="0" fontId="24" fillId="19" borderId="7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71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761FE88C-3818-454B-8572-5B35110E49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076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0</xdr:colOff>
      <xdr:row>0</xdr:row>
      <xdr:rowOff>152400</xdr:rowOff>
    </xdr:from>
    <xdr:ext cx="3219450" cy="923925"/>
    <xdr:pic>
      <xdr:nvPicPr>
        <xdr:cNvPr id="2" name="image1.jpg">
          <a:extLst>
            <a:ext uri="{FF2B5EF4-FFF2-40B4-BE49-F238E27FC236}">
              <a16:creationId xmlns:a16="http://schemas.microsoft.com/office/drawing/2014/main" id="{44069597-280B-47AC-88C3-EFE54AA8592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934175" y="152400"/>
          <a:ext cx="3219450" cy="923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0"/>
  <sheetViews>
    <sheetView showGridLines="0" topLeftCell="AO1" workbookViewId="0">
      <selection activeCell="AV1" sqref="AV1:BD1048576"/>
    </sheetView>
  </sheetViews>
  <sheetFormatPr baseColWidth="10" defaultColWidth="12.6640625" defaultRowHeight="15" customHeight="1" x14ac:dyDescent="0.15"/>
  <cols>
    <col min="1" max="1" width="4.6640625" bestFit="1" customWidth="1"/>
    <col min="2" max="2" width="12.33203125" bestFit="1" customWidth="1"/>
    <col min="3" max="3" width="34.1640625" customWidth="1"/>
    <col min="4" max="4" width="14.1640625" bestFit="1" customWidth="1"/>
    <col min="5" max="5" width="10.1640625" customWidth="1"/>
    <col min="6" max="6" width="15.33203125" customWidth="1"/>
    <col min="7" max="7" width="6.6640625" customWidth="1"/>
    <col min="8" max="8" width="8.1640625" customWidth="1"/>
    <col min="9" max="9" width="11.33203125" bestFit="1" customWidth="1"/>
    <col min="10" max="10" width="3.6640625" hidden="1" customWidth="1"/>
    <col min="11" max="11" width="4.1640625" hidden="1" customWidth="1"/>
    <col min="12" max="12" width="4.6640625" hidden="1" customWidth="1"/>
    <col min="13" max="13" width="6.83203125" hidden="1" customWidth="1"/>
    <col min="14" max="14" width="13.1640625" bestFit="1" customWidth="1"/>
    <col min="15" max="15" width="13.1640625" customWidth="1"/>
    <col min="16" max="16" width="6.1640625" customWidth="1"/>
    <col min="17" max="17" width="8.1640625" customWidth="1"/>
    <col min="18" max="36" width="10.6640625" customWidth="1"/>
    <col min="37" max="42" width="13" customWidth="1"/>
    <col min="43" max="47" width="10.6640625" customWidth="1"/>
    <col min="48" max="66" width="15.33203125" customWidth="1"/>
  </cols>
  <sheetData>
    <row r="1" spans="1:66" ht="14" x14ac:dyDescent="0.15">
      <c r="A1" s="1"/>
      <c r="B1" s="2"/>
      <c r="C1" s="2"/>
      <c r="D1" s="2"/>
      <c r="E1" s="2"/>
      <c r="F1" s="191" t="s">
        <v>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" x14ac:dyDescent="0.15">
      <c r="A2" s="7"/>
      <c r="B2" s="2"/>
      <c r="C2" s="2"/>
      <c r="D2" s="2"/>
      <c r="E2" s="2"/>
      <c r="F2" s="194" t="s">
        <v>1</v>
      </c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" x14ac:dyDescent="0.15">
      <c r="A3" s="7"/>
      <c r="B3" s="2"/>
      <c r="C3" s="2"/>
      <c r="D3" s="2"/>
      <c r="E3" s="2"/>
      <c r="F3" s="194" t="s">
        <v>2</v>
      </c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" x14ac:dyDescent="0.15">
      <c r="A4" s="7"/>
      <c r="B4" s="2"/>
      <c r="C4" s="2"/>
      <c r="D4" s="2"/>
      <c r="E4" s="2"/>
      <c r="F4" s="197" t="s">
        <v>3</v>
      </c>
      <c r="G4" s="198"/>
      <c r="H4" s="199"/>
      <c r="I4" s="200" t="s">
        <v>4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201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" x14ac:dyDescent="0.15">
      <c r="A5" s="7"/>
      <c r="B5" s="2"/>
      <c r="C5" s="2"/>
      <c r="D5" s="2"/>
      <c r="E5" s="2"/>
      <c r="F5" s="197" t="s">
        <v>5</v>
      </c>
      <c r="G5" s="198"/>
      <c r="H5" s="199"/>
      <c r="I5" s="202">
        <v>277540007501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201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" x14ac:dyDescent="0.15">
      <c r="A6" s="7"/>
      <c r="B6" s="2"/>
      <c r="C6" s="2"/>
      <c r="D6" s="2"/>
      <c r="E6" s="2"/>
      <c r="F6" s="197" t="s">
        <v>6</v>
      </c>
      <c r="G6" s="198"/>
      <c r="H6" s="199"/>
      <c r="I6" s="200" t="s">
        <v>7</v>
      </c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20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" x14ac:dyDescent="0.15">
      <c r="A7" s="10"/>
      <c r="B7" s="2"/>
      <c r="C7" s="2"/>
      <c r="D7" s="2"/>
      <c r="E7" s="2"/>
      <c r="F7" s="207" t="s">
        <v>8</v>
      </c>
      <c r="G7" s="208"/>
      <c r="H7" s="209"/>
      <c r="I7" s="210" t="s">
        <v>9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5" customHeight="1" x14ac:dyDescent="0.15">
      <c r="A8" s="13"/>
      <c r="B8" s="2"/>
      <c r="C8" s="2"/>
      <c r="D8" s="2"/>
      <c r="E8" s="2"/>
      <c r="F8" s="14"/>
      <c r="G8" s="8"/>
      <c r="H8" s="8"/>
      <c r="I8" s="15"/>
      <c r="J8" s="8"/>
      <c r="K8" s="8"/>
      <c r="L8" s="8"/>
      <c r="M8" s="8"/>
      <c r="N8" s="8"/>
      <c r="O8" s="8"/>
      <c r="P8" s="8"/>
      <c r="Q8" s="8"/>
      <c r="R8" s="212" t="s">
        <v>10</v>
      </c>
      <c r="S8" s="213"/>
      <c r="T8" s="213"/>
      <c r="U8" s="213"/>
      <c r="V8" s="213"/>
      <c r="W8" s="212" t="s">
        <v>11</v>
      </c>
      <c r="X8" s="213"/>
      <c r="Y8" s="213"/>
      <c r="Z8" s="213"/>
      <c r="AA8" s="213"/>
      <c r="AB8" s="206" t="s">
        <v>12</v>
      </c>
      <c r="AC8" s="198"/>
      <c r="AD8" s="198"/>
      <c r="AE8" s="198"/>
      <c r="AF8" s="199"/>
      <c r="AG8" s="203" t="s">
        <v>13</v>
      </c>
      <c r="AH8" s="204"/>
      <c r="AI8" s="204"/>
      <c r="AJ8" s="204"/>
      <c r="AK8" s="205"/>
      <c r="AL8" s="203" t="s">
        <v>14</v>
      </c>
      <c r="AM8" s="204"/>
      <c r="AN8" s="204"/>
      <c r="AO8" s="204"/>
      <c r="AP8" s="205"/>
      <c r="AQ8" s="206" t="s">
        <v>15</v>
      </c>
      <c r="AR8" s="198"/>
      <c r="AS8" s="198"/>
      <c r="AT8" s="198"/>
      <c r="AU8" s="199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x14ac:dyDescent="0.15">
      <c r="A9" s="183" t="s">
        <v>16</v>
      </c>
      <c r="B9" s="184" t="s">
        <v>17</v>
      </c>
      <c r="C9" s="185" t="s">
        <v>18</v>
      </c>
      <c r="D9" s="185" t="s">
        <v>19</v>
      </c>
      <c r="E9" s="185" t="s">
        <v>20</v>
      </c>
      <c r="F9" s="185" t="s">
        <v>21</v>
      </c>
      <c r="G9" s="185" t="s">
        <v>22</v>
      </c>
      <c r="H9" s="185" t="s">
        <v>23</v>
      </c>
      <c r="I9" s="185" t="s">
        <v>24</v>
      </c>
      <c r="J9" s="214" t="s">
        <v>25</v>
      </c>
      <c r="K9" s="215"/>
      <c r="L9" s="215"/>
      <c r="M9" s="216"/>
      <c r="N9" s="185" t="s">
        <v>26</v>
      </c>
      <c r="O9" s="220" t="s">
        <v>27</v>
      </c>
      <c r="P9" s="185" t="s">
        <v>28</v>
      </c>
      <c r="Q9" s="221" t="s">
        <v>29</v>
      </c>
      <c r="R9" s="190" t="s">
        <v>30</v>
      </c>
      <c r="S9" s="179" t="s">
        <v>31</v>
      </c>
      <c r="T9" s="188" t="s">
        <v>32</v>
      </c>
      <c r="U9" s="179" t="s">
        <v>33</v>
      </c>
      <c r="V9" s="180" t="s">
        <v>34</v>
      </c>
      <c r="W9" s="190" t="s">
        <v>30</v>
      </c>
      <c r="X9" s="179" t="s">
        <v>31</v>
      </c>
      <c r="Y9" s="188" t="s">
        <v>32</v>
      </c>
      <c r="Z9" s="179" t="s">
        <v>33</v>
      </c>
      <c r="AA9" s="180" t="s">
        <v>34</v>
      </c>
      <c r="AB9" s="181" t="s">
        <v>30</v>
      </c>
      <c r="AC9" s="182" t="s">
        <v>31</v>
      </c>
      <c r="AD9" s="182" t="s">
        <v>32</v>
      </c>
      <c r="AE9" s="182" t="s">
        <v>33</v>
      </c>
      <c r="AF9" s="189" t="s">
        <v>34</v>
      </c>
      <c r="AG9" s="190" t="s">
        <v>30</v>
      </c>
      <c r="AH9" s="179" t="s">
        <v>31</v>
      </c>
      <c r="AI9" s="188" t="s">
        <v>32</v>
      </c>
      <c r="AJ9" s="179" t="s">
        <v>33</v>
      </c>
      <c r="AK9" s="180" t="s">
        <v>34</v>
      </c>
      <c r="AL9" s="190" t="s">
        <v>30</v>
      </c>
      <c r="AM9" s="179" t="s">
        <v>31</v>
      </c>
      <c r="AN9" s="188" t="s">
        <v>32</v>
      </c>
      <c r="AO9" s="179" t="s">
        <v>33</v>
      </c>
      <c r="AP9" s="180" t="s">
        <v>34</v>
      </c>
      <c r="AQ9" s="181" t="s">
        <v>30</v>
      </c>
      <c r="AR9" s="182" t="s">
        <v>31</v>
      </c>
      <c r="AS9" s="182" t="s">
        <v>32</v>
      </c>
      <c r="AT9" s="182" t="s">
        <v>33</v>
      </c>
      <c r="AU9" s="189" t="s">
        <v>34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15">
      <c r="A10" s="137"/>
      <c r="B10" s="137"/>
      <c r="C10" s="136"/>
      <c r="D10" s="136"/>
      <c r="E10" s="136"/>
      <c r="F10" s="136"/>
      <c r="G10" s="136"/>
      <c r="H10" s="136"/>
      <c r="I10" s="136"/>
      <c r="J10" s="217"/>
      <c r="K10" s="218"/>
      <c r="L10" s="218"/>
      <c r="M10" s="219"/>
      <c r="N10" s="136"/>
      <c r="O10" s="136"/>
      <c r="P10" s="136"/>
      <c r="Q10" s="187"/>
      <c r="R10" s="149"/>
      <c r="S10" s="137"/>
      <c r="T10" s="137"/>
      <c r="U10" s="137"/>
      <c r="V10" s="140"/>
      <c r="W10" s="149"/>
      <c r="X10" s="137"/>
      <c r="Y10" s="137"/>
      <c r="Z10" s="137"/>
      <c r="AA10" s="140"/>
      <c r="AB10" s="149"/>
      <c r="AC10" s="137"/>
      <c r="AD10" s="137"/>
      <c r="AE10" s="137"/>
      <c r="AF10" s="140"/>
      <c r="AG10" s="149"/>
      <c r="AH10" s="137"/>
      <c r="AI10" s="137"/>
      <c r="AJ10" s="137"/>
      <c r="AK10" s="140"/>
      <c r="AL10" s="149"/>
      <c r="AM10" s="137"/>
      <c r="AN10" s="137"/>
      <c r="AO10" s="137"/>
      <c r="AP10" s="140"/>
      <c r="AQ10" s="149"/>
      <c r="AR10" s="137"/>
      <c r="AS10" s="137"/>
      <c r="AT10" s="137"/>
      <c r="AU10" s="140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36.75" customHeight="1" x14ac:dyDescent="0.15">
      <c r="A11" s="123"/>
      <c r="B11" s="177"/>
      <c r="C11" s="120"/>
      <c r="D11" s="120"/>
      <c r="E11" s="170"/>
      <c r="F11" s="120"/>
      <c r="G11" s="170"/>
      <c r="H11" s="170"/>
      <c r="I11" s="170"/>
      <c r="J11" s="16" t="s">
        <v>35</v>
      </c>
      <c r="K11" s="16" t="s">
        <v>36</v>
      </c>
      <c r="L11" s="16" t="s">
        <v>37</v>
      </c>
      <c r="M11" s="16" t="s">
        <v>38</v>
      </c>
      <c r="N11" s="170"/>
      <c r="O11" s="170"/>
      <c r="P11" s="170"/>
      <c r="Q11" s="222"/>
      <c r="R11" s="172"/>
      <c r="S11" s="173"/>
      <c r="T11" s="173"/>
      <c r="U11" s="173"/>
      <c r="V11" s="169"/>
      <c r="W11" s="172"/>
      <c r="X11" s="173"/>
      <c r="Y11" s="173"/>
      <c r="Z11" s="173"/>
      <c r="AA11" s="169"/>
      <c r="AB11" s="172"/>
      <c r="AC11" s="173"/>
      <c r="AD11" s="173"/>
      <c r="AE11" s="173"/>
      <c r="AF11" s="169"/>
      <c r="AG11" s="172"/>
      <c r="AH11" s="173"/>
      <c r="AI11" s="173"/>
      <c r="AJ11" s="173"/>
      <c r="AK11" s="169"/>
      <c r="AL11" s="172"/>
      <c r="AM11" s="173"/>
      <c r="AN11" s="173"/>
      <c r="AO11" s="173"/>
      <c r="AP11" s="169"/>
      <c r="AQ11" s="172"/>
      <c r="AR11" s="173"/>
      <c r="AS11" s="173"/>
      <c r="AT11" s="173"/>
      <c r="AU11" s="169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54.75" customHeight="1" x14ac:dyDescent="0.15">
      <c r="A12" s="122">
        <v>1</v>
      </c>
      <c r="B12" s="122" t="s">
        <v>39</v>
      </c>
      <c r="C12" s="122" t="s">
        <v>40</v>
      </c>
      <c r="D12" s="122" t="s">
        <v>41</v>
      </c>
      <c r="E12" s="124">
        <v>0.02</v>
      </c>
      <c r="F12" s="122" t="s">
        <v>42</v>
      </c>
      <c r="G12" s="125" t="s">
        <v>43</v>
      </c>
      <c r="H12" s="119" t="s">
        <v>44</v>
      </c>
      <c r="I12" s="119" t="s">
        <v>45</v>
      </c>
      <c r="J12" s="119">
        <v>1</v>
      </c>
      <c r="K12" s="119">
        <v>5</v>
      </c>
      <c r="L12" s="121">
        <f>+J12/K12</f>
        <v>0.2</v>
      </c>
      <c r="M12" s="119">
        <v>2024</v>
      </c>
      <c r="N12" s="121">
        <v>0</v>
      </c>
      <c r="O12" s="121">
        <v>0.4</v>
      </c>
      <c r="P12" s="121">
        <v>0.6</v>
      </c>
      <c r="Q12" s="142">
        <v>1</v>
      </c>
      <c r="R12" s="131" t="s">
        <v>46</v>
      </c>
      <c r="S12" s="133" t="s">
        <v>47</v>
      </c>
      <c r="T12" s="127" t="e">
        <f>R12/S12</f>
        <v>#VALUE!</v>
      </c>
      <c r="U12" s="127" t="e">
        <f>IF(T12&gt;O12,100%,T12/O12)</f>
        <v>#VALUE!</v>
      </c>
      <c r="V12" s="129" t="str">
        <f>IFERROR((U12*E12),"0")</f>
        <v>0</v>
      </c>
      <c r="W12" s="131" t="s">
        <v>47</v>
      </c>
      <c r="X12" s="133" t="s">
        <v>47</v>
      </c>
      <c r="Y12" s="127" t="e">
        <f>W12/X12</f>
        <v>#VALUE!</v>
      </c>
      <c r="Z12" s="127" t="e">
        <f>IF(Y12&gt;O12,100%,Y12/O12)</f>
        <v>#VALUE!</v>
      </c>
      <c r="AA12" s="145" t="str">
        <f>IFERROR((Z12*E12),"0")</f>
        <v>0</v>
      </c>
      <c r="AB12" s="131" t="s">
        <v>47</v>
      </c>
      <c r="AC12" s="133" t="s">
        <v>47</v>
      </c>
      <c r="AD12" s="127" t="e">
        <f>AB12/AC12</f>
        <v>#VALUE!</v>
      </c>
      <c r="AE12" s="127" t="e">
        <f>IF(AD12&gt;O12,100%,AD12/O12)</f>
        <v>#VALUE!</v>
      </c>
      <c r="AF12" s="145" t="str">
        <f>IFERROR((AE12*E12),"0")</f>
        <v>0</v>
      </c>
      <c r="AG12" s="131" t="s">
        <v>47</v>
      </c>
      <c r="AH12" s="133" t="s">
        <v>47</v>
      </c>
      <c r="AI12" s="127" t="e">
        <f>AG12/AH12</f>
        <v>#VALUE!</v>
      </c>
      <c r="AJ12" s="127" t="e">
        <f>IF(AI12&gt;AD12,100%,AI12/AD12)</f>
        <v>#VALUE!</v>
      </c>
      <c r="AK12" s="129" t="str">
        <f>IFERROR((AJ12*T12),"0")</f>
        <v>0</v>
      </c>
      <c r="AL12" s="131">
        <v>1</v>
      </c>
      <c r="AM12" s="133">
        <v>1</v>
      </c>
      <c r="AN12" s="127">
        <f>AL12/AM12</f>
        <v>1</v>
      </c>
      <c r="AO12" s="127">
        <f>AN12/100%</f>
        <v>1</v>
      </c>
      <c r="AP12" s="134">
        <f>AO12*E12</f>
        <v>0.02</v>
      </c>
      <c r="AQ12" s="133">
        <v>1</v>
      </c>
      <c r="AR12" s="133">
        <v>1</v>
      </c>
      <c r="AS12" s="127">
        <f>AQ12/AR12</f>
        <v>1</v>
      </c>
      <c r="AT12" s="127">
        <f>IF(AS12&gt;O12,100%,AS12/O12)</f>
        <v>1</v>
      </c>
      <c r="AU12" s="145">
        <f>IFERROR((AT12*E12),"0")</f>
        <v>0.02</v>
      </c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34.5" customHeight="1" x14ac:dyDescent="0.15">
      <c r="A13" s="123"/>
      <c r="B13" s="123"/>
      <c r="C13" s="123"/>
      <c r="D13" s="123"/>
      <c r="E13" s="120"/>
      <c r="F13" s="123"/>
      <c r="G13" s="126"/>
      <c r="H13" s="120"/>
      <c r="I13" s="120"/>
      <c r="J13" s="120"/>
      <c r="K13" s="120"/>
      <c r="L13" s="120"/>
      <c r="M13" s="120"/>
      <c r="N13" s="120"/>
      <c r="O13" s="120"/>
      <c r="P13" s="120"/>
      <c r="Q13" s="143"/>
      <c r="R13" s="144"/>
      <c r="S13" s="123"/>
      <c r="T13" s="128"/>
      <c r="U13" s="123"/>
      <c r="V13" s="141"/>
      <c r="W13" s="144"/>
      <c r="X13" s="123"/>
      <c r="Y13" s="123"/>
      <c r="Z13" s="123"/>
      <c r="AA13" s="141"/>
      <c r="AB13" s="144"/>
      <c r="AC13" s="123"/>
      <c r="AD13" s="123"/>
      <c r="AE13" s="123"/>
      <c r="AF13" s="141"/>
      <c r="AG13" s="132"/>
      <c r="AH13" s="128"/>
      <c r="AI13" s="128"/>
      <c r="AJ13" s="128"/>
      <c r="AK13" s="130"/>
      <c r="AL13" s="132"/>
      <c r="AM13" s="128"/>
      <c r="AN13" s="128"/>
      <c r="AO13" s="128"/>
      <c r="AP13" s="130"/>
      <c r="AQ13" s="123"/>
      <c r="AR13" s="123"/>
      <c r="AS13" s="123"/>
      <c r="AT13" s="123"/>
      <c r="AU13" s="141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39" customHeight="1" x14ac:dyDescent="0.15">
      <c r="A14" s="122">
        <v>2</v>
      </c>
      <c r="B14" s="122" t="s">
        <v>255</v>
      </c>
      <c r="C14" s="122" t="s">
        <v>48</v>
      </c>
      <c r="D14" s="122" t="s">
        <v>41</v>
      </c>
      <c r="E14" s="138">
        <v>2.5000000000000001E-2</v>
      </c>
      <c r="F14" s="122" t="s">
        <v>49</v>
      </c>
      <c r="G14" s="139" t="s">
        <v>50</v>
      </c>
      <c r="H14" s="150" t="s">
        <v>51</v>
      </c>
      <c r="I14" s="150" t="s">
        <v>52</v>
      </c>
      <c r="J14" s="150">
        <v>74</v>
      </c>
      <c r="K14" s="150">
        <v>80</v>
      </c>
      <c r="L14" s="151">
        <f>+J14/K14</f>
        <v>0.92500000000000004</v>
      </c>
      <c r="M14" s="150">
        <v>2024</v>
      </c>
      <c r="N14" s="148">
        <v>0.9</v>
      </c>
      <c r="O14" s="148">
        <v>0.9</v>
      </c>
      <c r="P14" s="148">
        <v>0.9</v>
      </c>
      <c r="Q14" s="186">
        <v>0.9</v>
      </c>
      <c r="R14" s="152">
        <v>1</v>
      </c>
      <c r="S14" s="122">
        <v>1</v>
      </c>
      <c r="T14" s="160">
        <f>R14/S14</f>
        <v>1</v>
      </c>
      <c r="U14" s="146">
        <f>IF(T14&gt;O14,100%,T14/O14)</f>
        <v>1</v>
      </c>
      <c r="V14" s="155">
        <f>IFERROR((U14*E14),"0")</f>
        <v>2.5000000000000001E-2</v>
      </c>
      <c r="W14" s="152">
        <v>39</v>
      </c>
      <c r="X14" s="122">
        <v>51</v>
      </c>
      <c r="Y14" s="146">
        <f>W14/X14</f>
        <v>0.76470588235294112</v>
      </c>
      <c r="Z14" s="146">
        <f>IF(Y14&gt;O14,100%,Y14/O14)</f>
        <v>0.84967320261437895</v>
      </c>
      <c r="AA14" s="147">
        <f>IFERROR((Z14*E14),"0")</f>
        <v>2.1241830065359475E-2</v>
      </c>
      <c r="AB14" s="152">
        <f>R14+W14</f>
        <v>40</v>
      </c>
      <c r="AC14" s="122">
        <v>52</v>
      </c>
      <c r="AD14" s="146">
        <f>AB14/AC14</f>
        <v>0.76923076923076927</v>
      </c>
      <c r="AE14" s="146">
        <f>IF(AD14&gt;O14,100%,AD14/O14)</f>
        <v>0.85470085470085477</v>
      </c>
      <c r="AF14" s="147">
        <f>IFERROR((AE14*E14),"0")</f>
        <v>2.1367521367521371E-2</v>
      </c>
      <c r="AG14" s="223">
        <v>44</v>
      </c>
      <c r="AH14" s="122">
        <v>52</v>
      </c>
      <c r="AI14" s="146">
        <f>AG14/AH14</f>
        <v>0.84615384615384615</v>
      </c>
      <c r="AJ14" s="146">
        <f>IF(AI14&gt;AD14,100%,AI14/AD14)</f>
        <v>1</v>
      </c>
      <c r="AK14" s="155">
        <f>IFERROR((AJ14*T14),"0")</f>
        <v>1</v>
      </c>
      <c r="AL14" s="223">
        <v>49</v>
      </c>
      <c r="AM14" s="122">
        <v>52</v>
      </c>
      <c r="AN14" s="146">
        <f>AL14/AM14</f>
        <v>0.94230769230769229</v>
      </c>
      <c r="AO14" s="146">
        <f>IF(AN14&gt;AI14,100%,AN14/AI14)</f>
        <v>1</v>
      </c>
      <c r="AP14" s="134">
        <f>AO14*E14</f>
        <v>2.5000000000000001E-2</v>
      </c>
      <c r="AQ14" s="152">
        <f>AL14</f>
        <v>49</v>
      </c>
      <c r="AR14" s="122">
        <f>+AM14</f>
        <v>52</v>
      </c>
      <c r="AS14" s="146">
        <f>AQ14/AR14</f>
        <v>0.94230769230769229</v>
      </c>
      <c r="AT14" s="146">
        <f>IF(AS14&gt;O14,100%,AS14/O14)</f>
        <v>1</v>
      </c>
      <c r="AU14" s="147">
        <f>IFERROR((AT14*E14),"0")</f>
        <v>2.5000000000000001E-2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45" customHeight="1" x14ac:dyDescent="0.15">
      <c r="A15" s="137"/>
      <c r="B15" s="137"/>
      <c r="C15" s="137"/>
      <c r="D15" s="137"/>
      <c r="E15" s="137"/>
      <c r="F15" s="137"/>
      <c r="G15" s="140"/>
      <c r="H15" s="136"/>
      <c r="I15" s="136"/>
      <c r="J15" s="136"/>
      <c r="K15" s="136"/>
      <c r="L15" s="136"/>
      <c r="M15" s="136"/>
      <c r="N15" s="149"/>
      <c r="O15" s="149"/>
      <c r="P15" s="149"/>
      <c r="Q15" s="187"/>
      <c r="R15" s="149"/>
      <c r="S15" s="137"/>
      <c r="T15" s="161"/>
      <c r="U15" s="137"/>
      <c r="V15" s="140"/>
      <c r="W15" s="149"/>
      <c r="X15" s="137"/>
      <c r="Y15" s="137"/>
      <c r="Z15" s="137"/>
      <c r="AA15" s="140"/>
      <c r="AB15" s="149"/>
      <c r="AC15" s="137"/>
      <c r="AD15" s="137"/>
      <c r="AE15" s="137"/>
      <c r="AF15" s="140"/>
      <c r="AG15" s="165"/>
      <c r="AH15" s="161"/>
      <c r="AI15" s="161"/>
      <c r="AJ15" s="161"/>
      <c r="AK15" s="166"/>
      <c r="AL15" s="165"/>
      <c r="AM15" s="161"/>
      <c r="AN15" s="161"/>
      <c r="AO15" s="161"/>
      <c r="AP15" s="166"/>
      <c r="AQ15" s="149"/>
      <c r="AR15" s="137"/>
      <c r="AS15" s="137"/>
      <c r="AT15" s="137"/>
      <c r="AU15" s="140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34.5" customHeight="1" x14ac:dyDescent="0.15">
      <c r="A16" s="123"/>
      <c r="B16" s="123"/>
      <c r="C16" s="123"/>
      <c r="D16" s="123"/>
      <c r="E16" s="123"/>
      <c r="F16" s="123"/>
      <c r="G16" s="141"/>
      <c r="H16" s="120"/>
      <c r="I16" s="120"/>
      <c r="J16" s="120"/>
      <c r="K16" s="120"/>
      <c r="L16" s="120"/>
      <c r="M16" s="120"/>
      <c r="N16" s="144"/>
      <c r="O16" s="144"/>
      <c r="P16" s="144"/>
      <c r="Q16" s="143"/>
      <c r="R16" s="144"/>
      <c r="S16" s="123"/>
      <c r="T16" s="128"/>
      <c r="U16" s="123"/>
      <c r="V16" s="141"/>
      <c r="W16" s="144"/>
      <c r="X16" s="123"/>
      <c r="Y16" s="123"/>
      <c r="Z16" s="123"/>
      <c r="AA16" s="141"/>
      <c r="AB16" s="144"/>
      <c r="AC16" s="123"/>
      <c r="AD16" s="123"/>
      <c r="AE16" s="123"/>
      <c r="AF16" s="141"/>
      <c r="AG16" s="132"/>
      <c r="AH16" s="128"/>
      <c r="AI16" s="128"/>
      <c r="AJ16" s="128"/>
      <c r="AK16" s="130"/>
      <c r="AL16" s="132"/>
      <c r="AM16" s="128"/>
      <c r="AN16" s="128"/>
      <c r="AO16" s="128"/>
      <c r="AP16" s="130"/>
      <c r="AQ16" s="144"/>
      <c r="AR16" s="123"/>
      <c r="AS16" s="123"/>
      <c r="AT16" s="123"/>
      <c r="AU16" s="141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59.25" customHeight="1" x14ac:dyDescent="0.15">
      <c r="A17" s="122">
        <v>3</v>
      </c>
      <c r="B17" s="122" t="s">
        <v>39</v>
      </c>
      <c r="C17" s="122" t="s">
        <v>48</v>
      </c>
      <c r="D17" s="122" t="s">
        <v>41</v>
      </c>
      <c r="E17" s="138">
        <v>0.02</v>
      </c>
      <c r="F17" s="122" t="s">
        <v>53</v>
      </c>
      <c r="G17" s="139" t="s">
        <v>54</v>
      </c>
      <c r="H17" s="150" t="s">
        <v>55</v>
      </c>
      <c r="I17" s="150" t="s">
        <v>52</v>
      </c>
      <c r="J17" s="150">
        <v>88</v>
      </c>
      <c r="K17" s="150">
        <v>96</v>
      </c>
      <c r="L17" s="151">
        <f>+J17/K17</f>
        <v>0.91666666666666663</v>
      </c>
      <c r="M17" s="150">
        <v>2024</v>
      </c>
      <c r="N17" s="146">
        <v>0.75</v>
      </c>
      <c r="O17" s="146">
        <v>0.9</v>
      </c>
      <c r="P17" s="146">
        <v>0.9</v>
      </c>
      <c r="Q17" s="153">
        <v>0.9</v>
      </c>
      <c r="R17" s="152" t="s">
        <v>47</v>
      </c>
      <c r="S17" s="122" t="s">
        <v>47</v>
      </c>
      <c r="T17" s="146" t="e">
        <f>R17/S17</f>
        <v>#VALUE!</v>
      </c>
      <c r="U17" s="146" t="e">
        <f>IF(T17&gt;O17,100%,T17/O17)</f>
        <v>#VALUE!</v>
      </c>
      <c r="V17" s="155" t="str">
        <f>IFERROR((U17*E17),"0")</f>
        <v>0</v>
      </c>
      <c r="W17" s="152">
        <v>36</v>
      </c>
      <c r="X17" s="122">
        <v>90</v>
      </c>
      <c r="Y17" s="146">
        <f>W17/X17</f>
        <v>0.4</v>
      </c>
      <c r="Z17" s="146">
        <f>IF(Y17&gt;O17,100%,Y17/O17)</f>
        <v>0.44444444444444448</v>
      </c>
      <c r="AA17" s="147">
        <f>IFERROR((Z17*E17),"0")</f>
        <v>8.8888888888888889E-3</v>
      </c>
      <c r="AB17" s="152">
        <f t="shared" ref="AB17:AC17" si="0">W17</f>
        <v>36</v>
      </c>
      <c r="AC17" s="122">
        <f t="shared" si="0"/>
        <v>90</v>
      </c>
      <c r="AD17" s="146">
        <f>AB17/AC17</f>
        <v>0.4</v>
      </c>
      <c r="AE17" s="146">
        <f>IF(AD17&gt;O17,100%,AD17/O17)</f>
        <v>0.44444444444444448</v>
      </c>
      <c r="AF17" s="147">
        <f>IFERROR((AE17*E17),"0")</f>
        <v>8.8888888888888889E-3</v>
      </c>
      <c r="AG17" s="152">
        <v>36</v>
      </c>
      <c r="AH17" s="122">
        <v>90</v>
      </c>
      <c r="AI17" s="146">
        <f>AG17/AH17</f>
        <v>0.4</v>
      </c>
      <c r="AJ17" s="146">
        <f>IF(AI17&gt;AD17,100%,AI17/AD17)</f>
        <v>1</v>
      </c>
      <c r="AK17" s="155" t="str">
        <f>IFERROR((AJ17*T17),"0")</f>
        <v>0</v>
      </c>
      <c r="AL17" s="152">
        <v>18</v>
      </c>
      <c r="AM17" s="122">
        <v>90</v>
      </c>
      <c r="AN17" s="146">
        <f>AL17/AM17</f>
        <v>0.2</v>
      </c>
      <c r="AO17" s="146">
        <f>IF(AN17&gt;AI17,100%,AN17/AI17)</f>
        <v>0.5</v>
      </c>
      <c r="AP17" s="134">
        <f>AO17*E17</f>
        <v>0.01</v>
      </c>
      <c r="AQ17" s="152">
        <f>+AB17+AG17+AL17</f>
        <v>90</v>
      </c>
      <c r="AR17" s="122">
        <f>+AM17</f>
        <v>90</v>
      </c>
      <c r="AS17" s="146">
        <f>AQ17/AR17</f>
        <v>1</v>
      </c>
      <c r="AT17" s="146">
        <f>IF(AS17&gt;O17,100%,AS17/O17)</f>
        <v>1</v>
      </c>
      <c r="AU17" s="147">
        <f>IFERROR((AT17*E17),"0")</f>
        <v>0.02</v>
      </c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40.5" customHeight="1" x14ac:dyDescent="0.15">
      <c r="A18" s="123"/>
      <c r="B18" s="123"/>
      <c r="C18" s="123"/>
      <c r="D18" s="123"/>
      <c r="E18" s="123"/>
      <c r="F18" s="123"/>
      <c r="G18" s="141"/>
      <c r="H18" s="120"/>
      <c r="I18" s="120"/>
      <c r="J18" s="120"/>
      <c r="K18" s="120"/>
      <c r="L18" s="120"/>
      <c r="M18" s="120"/>
      <c r="N18" s="123"/>
      <c r="O18" s="123"/>
      <c r="P18" s="123"/>
      <c r="Q18" s="154"/>
      <c r="R18" s="144"/>
      <c r="S18" s="123"/>
      <c r="T18" s="128"/>
      <c r="U18" s="123"/>
      <c r="V18" s="141"/>
      <c r="W18" s="144"/>
      <c r="X18" s="123"/>
      <c r="Y18" s="123"/>
      <c r="Z18" s="123"/>
      <c r="AA18" s="141"/>
      <c r="AB18" s="144"/>
      <c r="AC18" s="123"/>
      <c r="AD18" s="123"/>
      <c r="AE18" s="123"/>
      <c r="AF18" s="141"/>
      <c r="AG18" s="132"/>
      <c r="AH18" s="128"/>
      <c r="AI18" s="128"/>
      <c r="AJ18" s="128"/>
      <c r="AK18" s="130"/>
      <c r="AL18" s="132"/>
      <c r="AM18" s="128"/>
      <c r="AN18" s="128"/>
      <c r="AO18" s="128"/>
      <c r="AP18" s="130"/>
      <c r="AQ18" s="144"/>
      <c r="AR18" s="123"/>
      <c r="AS18" s="123"/>
      <c r="AT18" s="123"/>
      <c r="AU18" s="141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33" customHeight="1" x14ac:dyDescent="0.15">
      <c r="A19" s="122">
        <v>4</v>
      </c>
      <c r="B19" s="122" t="s">
        <v>39</v>
      </c>
      <c r="C19" s="122" t="s">
        <v>48</v>
      </c>
      <c r="D19" s="122" t="s">
        <v>41</v>
      </c>
      <c r="E19" s="164">
        <v>1.4999999999999999E-2</v>
      </c>
      <c r="F19" s="122" t="s">
        <v>56</v>
      </c>
      <c r="G19" s="139" t="s">
        <v>57</v>
      </c>
      <c r="H19" s="150" t="s">
        <v>58</v>
      </c>
      <c r="I19" s="150" t="s">
        <v>45</v>
      </c>
      <c r="J19" s="150">
        <v>1.6</v>
      </c>
      <c r="K19" s="150">
        <v>2.14</v>
      </c>
      <c r="L19" s="162">
        <f>J19/K19</f>
        <v>0.74766355140186913</v>
      </c>
      <c r="M19" s="150">
        <v>2024</v>
      </c>
      <c r="N19" s="122">
        <v>2.14</v>
      </c>
      <c r="O19" s="122">
        <v>1.92</v>
      </c>
      <c r="P19" s="122">
        <v>1.92</v>
      </c>
      <c r="Q19" s="156">
        <v>2.15</v>
      </c>
      <c r="R19" s="152" t="s">
        <v>47</v>
      </c>
      <c r="S19" s="122" t="s">
        <v>46</v>
      </c>
      <c r="T19" s="146" t="e">
        <f>R19/S19</f>
        <v>#VALUE!</v>
      </c>
      <c r="U19" s="146" t="e">
        <f>IF(T19&gt;O19,100%,T19/O19)</f>
        <v>#VALUE!</v>
      </c>
      <c r="V19" s="155" t="str">
        <f>IFERROR((U19*E19),"0")</f>
        <v>0</v>
      </c>
      <c r="W19" s="152" t="s">
        <v>47</v>
      </c>
      <c r="X19" s="122" t="s">
        <v>47</v>
      </c>
      <c r="Y19" s="146" t="e">
        <f>W19/X19</f>
        <v>#VALUE!</v>
      </c>
      <c r="Z19" s="146" t="e">
        <f>IF(Y19&gt;O19,100%,Y19/O19)</f>
        <v>#VALUE!</v>
      </c>
      <c r="AA19" s="147" t="str">
        <f>IFERROR((Z19*E19),"0")</f>
        <v>0</v>
      </c>
      <c r="AB19" s="152" t="s">
        <v>47</v>
      </c>
      <c r="AC19" s="122" t="s">
        <v>47</v>
      </c>
      <c r="AD19" s="146" t="e">
        <f>AB19/AC19</f>
        <v>#VALUE!</v>
      </c>
      <c r="AE19" s="146" t="e">
        <f>IF(AD19&gt;O19,100%,AD19/O19)</f>
        <v>#VALUE!</v>
      </c>
      <c r="AF19" s="147" t="str">
        <f>IFERROR((AE19*E19),"0")</f>
        <v>0</v>
      </c>
      <c r="AG19" s="152" t="s">
        <v>47</v>
      </c>
      <c r="AH19" s="122" t="s">
        <v>47</v>
      </c>
      <c r="AI19" s="146" t="e">
        <f>AG19/AH19</f>
        <v>#VALUE!</v>
      </c>
      <c r="AJ19" s="146" t="e">
        <f>IF(AI19&gt;AD19,100%,AI19/AD19)</f>
        <v>#VALUE!</v>
      </c>
      <c r="AK19" s="155" t="str">
        <f>IFERROR((AJ19*T19),"0")</f>
        <v>0</v>
      </c>
      <c r="AL19" s="167">
        <v>1.82</v>
      </c>
      <c r="AM19" s="167">
        <v>1.6</v>
      </c>
      <c r="AN19" s="168">
        <f>AL19/AM19</f>
        <v>1.1375</v>
      </c>
      <c r="AO19" s="146">
        <f>AN19/1.2</f>
        <v>0.94791666666666663</v>
      </c>
      <c r="AP19" s="134">
        <f>AO19*E19</f>
        <v>1.4218749999999999E-2</v>
      </c>
      <c r="AQ19" s="152">
        <f t="shared" ref="AQ19:AR19" si="1">AL19</f>
        <v>1.82</v>
      </c>
      <c r="AR19" s="122">
        <f t="shared" si="1"/>
        <v>1.6</v>
      </c>
      <c r="AS19" s="168">
        <f>AQ19/AR19</f>
        <v>1.1375</v>
      </c>
      <c r="AT19" s="146">
        <f>AS19/1.2</f>
        <v>0.94791666666666663</v>
      </c>
      <c r="AU19" s="147">
        <f>IFERROR((AT19*E19),"0")</f>
        <v>1.4218749999999999E-2</v>
      </c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" x14ac:dyDescent="0.15">
      <c r="A20" s="137"/>
      <c r="B20" s="137"/>
      <c r="C20" s="137"/>
      <c r="D20" s="137"/>
      <c r="E20" s="161"/>
      <c r="F20" s="137"/>
      <c r="G20" s="140"/>
      <c r="H20" s="136"/>
      <c r="I20" s="136"/>
      <c r="J20" s="136"/>
      <c r="K20" s="136"/>
      <c r="L20" s="136"/>
      <c r="M20" s="136"/>
      <c r="N20" s="137"/>
      <c r="O20" s="137"/>
      <c r="P20" s="137"/>
      <c r="Q20" s="157"/>
      <c r="R20" s="149"/>
      <c r="S20" s="137"/>
      <c r="T20" s="137"/>
      <c r="U20" s="137"/>
      <c r="V20" s="140"/>
      <c r="W20" s="149"/>
      <c r="X20" s="137"/>
      <c r="Y20" s="137"/>
      <c r="Z20" s="137"/>
      <c r="AA20" s="140"/>
      <c r="AB20" s="149"/>
      <c r="AC20" s="137"/>
      <c r="AD20" s="137"/>
      <c r="AE20" s="137"/>
      <c r="AF20" s="140"/>
      <c r="AG20" s="165"/>
      <c r="AH20" s="161"/>
      <c r="AI20" s="161"/>
      <c r="AJ20" s="161"/>
      <c r="AK20" s="166"/>
      <c r="AL20" s="161"/>
      <c r="AM20" s="161"/>
      <c r="AN20" s="161"/>
      <c r="AO20" s="161"/>
      <c r="AP20" s="166"/>
      <c r="AQ20" s="149"/>
      <c r="AR20" s="137"/>
      <c r="AS20" s="137"/>
      <c r="AT20" s="137"/>
      <c r="AU20" s="140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5.75" customHeight="1" x14ac:dyDescent="0.15">
      <c r="A21" s="123"/>
      <c r="B21" s="123"/>
      <c r="C21" s="123"/>
      <c r="D21" s="123"/>
      <c r="E21" s="128"/>
      <c r="F21" s="123"/>
      <c r="G21" s="141"/>
      <c r="H21" s="120"/>
      <c r="I21" s="120"/>
      <c r="J21" s="120"/>
      <c r="K21" s="120"/>
      <c r="L21" s="120"/>
      <c r="M21" s="120"/>
      <c r="N21" s="123"/>
      <c r="O21" s="123"/>
      <c r="P21" s="123"/>
      <c r="Q21" s="154"/>
      <c r="R21" s="144"/>
      <c r="S21" s="123"/>
      <c r="T21" s="123"/>
      <c r="U21" s="123"/>
      <c r="V21" s="141"/>
      <c r="W21" s="144"/>
      <c r="X21" s="123"/>
      <c r="Y21" s="123"/>
      <c r="Z21" s="123"/>
      <c r="AA21" s="141"/>
      <c r="AB21" s="144"/>
      <c r="AC21" s="123"/>
      <c r="AD21" s="123"/>
      <c r="AE21" s="123"/>
      <c r="AF21" s="141"/>
      <c r="AG21" s="132"/>
      <c r="AH21" s="128"/>
      <c r="AI21" s="128"/>
      <c r="AJ21" s="128"/>
      <c r="AK21" s="130"/>
      <c r="AL21" s="128"/>
      <c r="AM21" s="128"/>
      <c r="AN21" s="128"/>
      <c r="AO21" s="128"/>
      <c r="AP21" s="130"/>
      <c r="AQ21" s="144"/>
      <c r="AR21" s="123"/>
      <c r="AS21" s="123"/>
      <c r="AT21" s="123"/>
      <c r="AU21" s="141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62.25" customHeight="1" x14ac:dyDescent="0.15">
      <c r="A22" s="18">
        <v>5</v>
      </c>
      <c r="B22" s="18" t="s">
        <v>39</v>
      </c>
      <c r="C22" s="18" t="s">
        <v>40</v>
      </c>
      <c r="D22" s="18" t="s">
        <v>41</v>
      </c>
      <c r="E22" s="19">
        <v>0.02</v>
      </c>
      <c r="F22" s="18" t="s">
        <v>59</v>
      </c>
      <c r="G22" s="20" t="s">
        <v>60</v>
      </c>
      <c r="H22" s="21" t="s">
        <v>61</v>
      </c>
      <c r="I22" s="21" t="s">
        <v>52</v>
      </c>
      <c r="J22" s="21">
        <v>19</v>
      </c>
      <c r="K22" s="21">
        <v>24</v>
      </c>
      <c r="L22" s="22">
        <f t="shared" ref="L22:L23" si="2">J22/K22</f>
        <v>0.79166666666666663</v>
      </c>
      <c r="M22" s="21">
        <v>2024</v>
      </c>
      <c r="N22" s="22">
        <v>0.5</v>
      </c>
      <c r="O22" s="22">
        <v>0.8</v>
      </c>
      <c r="P22" s="22">
        <v>0.8</v>
      </c>
      <c r="Q22" s="23">
        <v>0.8</v>
      </c>
      <c r="R22" s="24">
        <v>7</v>
      </c>
      <c r="S22" s="25">
        <v>24</v>
      </c>
      <c r="T22" s="113">
        <f t="shared" ref="T22:T23" si="3">R22/S22</f>
        <v>0.29166666666666669</v>
      </c>
      <c r="U22" s="26">
        <f t="shared" ref="U22:U23" si="4">IF(T22&gt;O22,100%,T22/O22)</f>
        <v>0.36458333333333331</v>
      </c>
      <c r="V22" s="27">
        <f t="shared" ref="V22:V23" si="5">(U22*E22)</f>
        <v>7.2916666666666668E-3</v>
      </c>
      <c r="W22" s="24">
        <v>23</v>
      </c>
      <c r="X22" s="25">
        <v>39</v>
      </c>
      <c r="Y22" s="26">
        <f t="shared" ref="Y22:Y23" si="6">W22/X22</f>
        <v>0.58974358974358976</v>
      </c>
      <c r="Z22" s="26">
        <f t="shared" ref="Z22:Z23" si="7">IF(Y22&gt;O22,100%,Y22/O22)</f>
        <v>0.73717948717948711</v>
      </c>
      <c r="AA22" s="28">
        <f t="shared" ref="AA22:AA23" si="8">(Z22*E22)</f>
        <v>1.4743589743589743E-2</v>
      </c>
      <c r="AB22" s="24">
        <f t="shared" ref="AB22:AB23" si="9">R22+W22</f>
        <v>30</v>
      </c>
      <c r="AC22" s="25">
        <v>39</v>
      </c>
      <c r="AD22" s="26">
        <f t="shared" ref="AD22:AD23" si="10">AB22/AC22</f>
        <v>0.76923076923076927</v>
      </c>
      <c r="AE22" s="26">
        <f t="shared" ref="AE22:AE23" si="11">IF(AD22&gt;O22,100%,AD22/O22)</f>
        <v>0.96153846153846156</v>
      </c>
      <c r="AF22" s="28">
        <f t="shared" ref="AF22:AF23" si="12">(AE22*E22)</f>
        <v>1.9230769230769232E-2</v>
      </c>
      <c r="AG22" s="24">
        <v>4</v>
      </c>
      <c r="AH22" s="25">
        <v>39</v>
      </c>
      <c r="AI22" s="26">
        <f t="shared" ref="AI22:AI23" si="13">AG22/AH22</f>
        <v>0.10256410256410256</v>
      </c>
      <c r="AJ22" s="26">
        <f t="shared" ref="AJ22:AJ23" si="14">IF(AI22&gt;AD22,100%,AI22/AD22)</f>
        <v>0.13333333333333333</v>
      </c>
      <c r="AK22" s="27">
        <f t="shared" ref="AK22:AK23" si="15">(AJ22*T22)</f>
        <v>3.888888888888889E-2</v>
      </c>
      <c r="AL22" s="114">
        <v>3</v>
      </c>
      <c r="AM22" s="115">
        <v>39</v>
      </c>
      <c r="AN22" s="26">
        <f t="shared" ref="AN22:AN23" si="16">AL22/AM22</f>
        <v>7.6923076923076927E-2</v>
      </c>
      <c r="AO22" s="26">
        <f t="shared" ref="AO22:AO23" si="17">IF(AN22&gt;AI22,100%,AN22/AI22)</f>
        <v>0.75000000000000011</v>
      </c>
      <c r="AP22" s="27">
        <f t="shared" ref="AP22:AP23" si="18">AO22*E22</f>
        <v>1.5000000000000003E-2</v>
      </c>
      <c r="AQ22" s="24">
        <f t="shared" ref="AQ22:AQ23" si="19">AB22+AG22+AL22</f>
        <v>37</v>
      </c>
      <c r="AR22" s="25">
        <f t="shared" ref="AR22:AR23" si="20">+AM22</f>
        <v>39</v>
      </c>
      <c r="AS22" s="26">
        <f t="shared" ref="AS22:AS23" si="21">AQ22/AR22</f>
        <v>0.94871794871794868</v>
      </c>
      <c r="AT22" s="26">
        <f t="shared" ref="AT22:AT23" si="22">IF(AS22&gt;O22,100%,AS22/O22)</f>
        <v>1</v>
      </c>
      <c r="AU22" s="28">
        <f t="shared" ref="AU22:AU23" si="23">(AT22*E22)</f>
        <v>0.02</v>
      </c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44.25" customHeight="1" x14ac:dyDescent="0.15">
      <c r="A23" s="122">
        <v>6</v>
      </c>
      <c r="B23" s="122" t="s">
        <v>62</v>
      </c>
      <c r="C23" s="122" t="s">
        <v>48</v>
      </c>
      <c r="D23" s="122" t="s">
        <v>41</v>
      </c>
      <c r="E23" s="138">
        <v>0.02</v>
      </c>
      <c r="F23" s="122" t="s">
        <v>63</v>
      </c>
      <c r="G23" s="139" t="s">
        <v>64</v>
      </c>
      <c r="H23" s="150" t="s">
        <v>65</v>
      </c>
      <c r="I23" s="163" t="s">
        <v>52</v>
      </c>
      <c r="J23" s="163">
        <v>35</v>
      </c>
      <c r="K23" s="163">
        <v>35</v>
      </c>
      <c r="L23" s="151">
        <f t="shared" si="2"/>
        <v>1</v>
      </c>
      <c r="M23" s="150">
        <v>2024</v>
      </c>
      <c r="N23" s="146">
        <v>0.98</v>
      </c>
      <c r="O23" s="146">
        <v>0.9</v>
      </c>
      <c r="P23" s="146">
        <v>0.9</v>
      </c>
      <c r="Q23" s="153">
        <v>0.9</v>
      </c>
      <c r="R23" s="158">
        <v>3</v>
      </c>
      <c r="S23" s="159">
        <v>12</v>
      </c>
      <c r="T23" s="160">
        <f t="shared" si="3"/>
        <v>0.25</v>
      </c>
      <c r="U23" s="146">
        <f t="shared" si="4"/>
        <v>0.27777777777777779</v>
      </c>
      <c r="V23" s="155">
        <f t="shared" si="5"/>
        <v>5.5555555555555558E-3</v>
      </c>
      <c r="W23" s="158">
        <v>3</v>
      </c>
      <c r="X23" s="159">
        <v>12</v>
      </c>
      <c r="Y23" s="146">
        <f t="shared" si="6"/>
        <v>0.25</v>
      </c>
      <c r="Z23" s="146">
        <f t="shared" si="7"/>
        <v>0.27777777777777779</v>
      </c>
      <c r="AA23" s="147">
        <f t="shared" si="8"/>
        <v>5.5555555555555558E-3</v>
      </c>
      <c r="AB23" s="158">
        <f t="shared" si="9"/>
        <v>6</v>
      </c>
      <c r="AC23" s="159">
        <v>12</v>
      </c>
      <c r="AD23" s="146">
        <f t="shared" si="10"/>
        <v>0.5</v>
      </c>
      <c r="AE23" s="146">
        <f t="shared" si="11"/>
        <v>0.55555555555555558</v>
      </c>
      <c r="AF23" s="147">
        <f t="shared" si="12"/>
        <v>1.1111111111111112E-2</v>
      </c>
      <c r="AG23" s="158">
        <v>5</v>
      </c>
      <c r="AH23" s="159">
        <v>12</v>
      </c>
      <c r="AI23" s="146">
        <f t="shared" si="13"/>
        <v>0.41666666666666669</v>
      </c>
      <c r="AJ23" s="146">
        <f t="shared" si="14"/>
        <v>0.83333333333333337</v>
      </c>
      <c r="AK23" s="155">
        <f t="shared" si="15"/>
        <v>0.20833333333333334</v>
      </c>
      <c r="AL23" s="158">
        <v>1</v>
      </c>
      <c r="AM23" s="159">
        <v>12</v>
      </c>
      <c r="AN23" s="146">
        <f t="shared" si="16"/>
        <v>8.3333333333333329E-2</v>
      </c>
      <c r="AO23" s="146">
        <f t="shared" si="17"/>
        <v>0.19999999999999998</v>
      </c>
      <c r="AP23" s="155">
        <f t="shared" si="18"/>
        <v>4.0000000000000001E-3</v>
      </c>
      <c r="AQ23" s="158">
        <f t="shared" si="19"/>
        <v>12</v>
      </c>
      <c r="AR23" s="159">
        <f t="shared" si="20"/>
        <v>12</v>
      </c>
      <c r="AS23" s="146">
        <f t="shared" si="21"/>
        <v>1</v>
      </c>
      <c r="AT23" s="146">
        <f t="shared" si="22"/>
        <v>1</v>
      </c>
      <c r="AU23" s="147">
        <f t="shared" si="23"/>
        <v>0.02</v>
      </c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5.75" customHeight="1" x14ac:dyDescent="0.15">
      <c r="A24" s="137"/>
      <c r="B24" s="137"/>
      <c r="C24" s="137"/>
      <c r="D24" s="137"/>
      <c r="E24" s="137"/>
      <c r="F24" s="137"/>
      <c r="G24" s="140"/>
      <c r="H24" s="136"/>
      <c r="I24" s="136"/>
      <c r="J24" s="136"/>
      <c r="K24" s="136"/>
      <c r="L24" s="136"/>
      <c r="M24" s="136"/>
      <c r="N24" s="137"/>
      <c r="O24" s="137"/>
      <c r="P24" s="137"/>
      <c r="Q24" s="157"/>
      <c r="R24" s="149"/>
      <c r="S24" s="137"/>
      <c r="T24" s="161"/>
      <c r="U24" s="137"/>
      <c r="V24" s="140"/>
      <c r="W24" s="149"/>
      <c r="X24" s="137"/>
      <c r="Y24" s="137"/>
      <c r="Z24" s="137"/>
      <c r="AA24" s="140"/>
      <c r="AB24" s="149"/>
      <c r="AC24" s="137"/>
      <c r="AD24" s="137"/>
      <c r="AE24" s="137"/>
      <c r="AF24" s="140"/>
      <c r="AG24" s="165"/>
      <c r="AH24" s="161"/>
      <c r="AI24" s="161"/>
      <c r="AJ24" s="161"/>
      <c r="AK24" s="166"/>
      <c r="AL24" s="165"/>
      <c r="AM24" s="161"/>
      <c r="AN24" s="161"/>
      <c r="AO24" s="161"/>
      <c r="AP24" s="166"/>
      <c r="AQ24" s="149"/>
      <c r="AR24" s="137"/>
      <c r="AS24" s="137"/>
      <c r="AT24" s="137"/>
      <c r="AU24" s="140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5.75" customHeight="1" x14ac:dyDescent="0.15">
      <c r="A25" s="123"/>
      <c r="B25" s="123"/>
      <c r="C25" s="123"/>
      <c r="D25" s="123"/>
      <c r="E25" s="123"/>
      <c r="F25" s="123"/>
      <c r="G25" s="141"/>
      <c r="H25" s="120"/>
      <c r="I25" s="120"/>
      <c r="J25" s="120"/>
      <c r="K25" s="120"/>
      <c r="L25" s="120"/>
      <c r="M25" s="120"/>
      <c r="N25" s="123"/>
      <c r="O25" s="123"/>
      <c r="P25" s="123"/>
      <c r="Q25" s="154"/>
      <c r="R25" s="144"/>
      <c r="S25" s="123"/>
      <c r="T25" s="128"/>
      <c r="U25" s="123"/>
      <c r="V25" s="141"/>
      <c r="W25" s="144"/>
      <c r="X25" s="123"/>
      <c r="Y25" s="123"/>
      <c r="Z25" s="123"/>
      <c r="AA25" s="141"/>
      <c r="AB25" s="144"/>
      <c r="AC25" s="123"/>
      <c r="AD25" s="123"/>
      <c r="AE25" s="123"/>
      <c r="AF25" s="141"/>
      <c r="AG25" s="132"/>
      <c r="AH25" s="128"/>
      <c r="AI25" s="128"/>
      <c r="AJ25" s="128"/>
      <c r="AK25" s="130"/>
      <c r="AL25" s="132"/>
      <c r="AM25" s="128"/>
      <c r="AN25" s="128"/>
      <c r="AO25" s="128"/>
      <c r="AP25" s="130"/>
      <c r="AQ25" s="144"/>
      <c r="AR25" s="123"/>
      <c r="AS25" s="123"/>
      <c r="AT25" s="123"/>
      <c r="AU25" s="141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51.75" customHeight="1" x14ac:dyDescent="0.15">
      <c r="A26" s="122">
        <v>7</v>
      </c>
      <c r="B26" s="122" t="s">
        <v>66</v>
      </c>
      <c r="C26" s="122" t="s">
        <v>67</v>
      </c>
      <c r="D26" s="122" t="s">
        <v>41</v>
      </c>
      <c r="E26" s="138">
        <v>1.4999999999999999E-2</v>
      </c>
      <c r="F26" s="122" t="s">
        <v>68</v>
      </c>
      <c r="G26" s="139" t="s">
        <v>69</v>
      </c>
      <c r="H26" s="150" t="s">
        <v>70</v>
      </c>
      <c r="I26" s="150" t="s">
        <v>52</v>
      </c>
      <c r="J26" s="150">
        <v>107</v>
      </c>
      <c r="K26" s="150">
        <v>107</v>
      </c>
      <c r="L26" s="151">
        <f>J26/K26</f>
        <v>1</v>
      </c>
      <c r="M26" s="150">
        <v>2024</v>
      </c>
      <c r="N26" s="146">
        <v>0.94</v>
      </c>
      <c r="O26" s="146">
        <v>0.95</v>
      </c>
      <c r="P26" s="146">
        <v>0.95</v>
      </c>
      <c r="Q26" s="153">
        <v>0.95</v>
      </c>
      <c r="R26" s="158">
        <v>26</v>
      </c>
      <c r="S26" s="159">
        <v>125</v>
      </c>
      <c r="T26" s="160">
        <f>R26/S26</f>
        <v>0.20799999999999999</v>
      </c>
      <c r="U26" s="146">
        <f>IF(T26&gt;O26,100%,T26/O26)</f>
        <v>0.21894736842105264</v>
      </c>
      <c r="V26" s="155">
        <f>(U26*E26)</f>
        <v>3.2842105263157896E-3</v>
      </c>
      <c r="W26" s="158">
        <v>37</v>
      </c>
      <c r="X26" s="159">
        <v>125</v>
      </c>
      <c r="Y26" s="146">
        <f>W26/X26</f>
        <v>0.29599999999999999</v>
      </c>
      <c r="Z26" s="146">
        <f>IF(Y26&gt;O26,100%,Y26/O26)</f>
        <v>0.31157894736842107</v>
      </c>
      <c r="AA26" s="147">
        <f>(Z26*E26)</f>
        <v>4.673684210526316E-3</v>
      </c>
      <c r="AB26" s="158">
        <f>R26+W26</f>
        <v>63</v>
      </c>
      <c r="AC26" s="159">
        <v>125</v>
      </c>
      <c r="AD26" s="146">
        <f>AB26/AC26</f>
        <v>0.504</v>
      </c>
      <c r="AE26" s="146">
        <f>IF(AD26&gt;O26,100%,AD26/O26)</f>
        <v>0.53052631578947373</v>
      </c>
      <c r="AF26" s="147">
        <f>(AE26*E26)</f>
        <v>7.9578947368421065E-3</v>
      </c>
      <c r="AG26" s="158">
        <v>30</v>
      </c>
      <c r="AH26" s="159">
        <v>125</v>
      </c>
      <c r="AI26" s="146">
        <f>AG26/AH26</f>
        <v>0.24</v>
      </c>
      <c r="AJ26" s="146">
        <f>IF(AI26&gt;AD26,100%,AI26/AD26)</f>
        <v>0.47619047619047616</v>
      </c>
      <c r="AK26" s="155">
        <f>(AJ26*T26)</f>
        <v>9.9047619047619037E-2</v>
      </c>
      <c r="AL26" s="158">
        <v>26</v>
      </c>
      <c r="AM26" s="159">
        <v>125</v>
      </c>
      <c r="AN26" s="146">
        <f>AL26/AM26</f>
        <v>0.20799999999999999</v>
      </c>
      <c r="AO26" s="146">
        <f>IF(AN26&gt;AI26,100%,AN26/AI26)</f>
        <v>0.8666666666666667</v>
      </c>
      <c r="AP26" s="155">
        <f>AO26*E26</f>
        <v>1.2999999999999999E-2</v>
      </c>
      <c r="AQ26" s="224">
        <v>119</v>
      </c>
      <c r="AR26" s="159">
        <f>+AM26</f>
        <v>125</v>
      </c>
      <c r="AS26" s="146">
        <f>AQ26/AR26</f>
        <v>0.95199999999999996</v>
      </c>
      <c r="AT26" s="146">
        <f>IF(AS26&gt;O26,100%,AS26/O26)</f>
        <v>1</v>
      </c>
      <c r="AU26" s="147">
        <f>(AT26*E26)</f>
        <v>1.4999999999999999E-2</v>
      </c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93" customHeight="1" x14ac:dyDescent="0.15">
      <c r="A27" s="177"/>
      <c r="B27" s="177"/>
      <c r="C27" s="177"/>
      <c r="D27" s="177"/>
      <c r="E27" s="177"/>
      <c r="F27" s="177"/>
      <c r="G27" s="141"/>
      <c r="H27" s="120"/>
      <c r="I27" s="120"/>
      <c r="J27" s="120"/>
      <c r="K27" s="120"/>
      <c r="L27" s="120"/>
      <c r="M27" s="120"/>
      <c r="N27" s="177"/>
      <c r="O27" s="177"/>
      <c r="P27" s="177"/>
      <c r="Q27" s="178"/>
      <c r="R27" s="144"/>
      <c r="S27" s="123"/>
      <c r="T27" s="128"/>
      <c r="U27" s="123"/>
      <c r="V27" s="141"/>
      <c r="W27" s="144"/>
      <c r="X27" s="123"/>
      <c r="Y27" s="123"/>
      <c r="Z27" s="123"/>
      <c r="AA27" s="141"/>
      <c r="AB27" s="144"/>
      <c r="AC27" s="123"/>
      <c r="AD27" s="123"/>
      <c r="AE27" s="123"/>
      <c r="AF27" s="141"/>
      <c r="AG27" s="132"/>
      <c r="AH27" s="128"/>
      <c r="AI27" s="128"/>
      <c r="AJ27" s="128"/>
      <c r="AK27" s="130"/>
      <c r="AL27" s="132"/>
      <c r="AM27" s="128"/>
      <c r="AN27" s="128"/>
      <c r="AO27" s="128"/>
      <c r="AP27" s="130"/>
      <c r="AQ27" s="144"/>
      <c r="AR27" s="123"/>
      <c r="AS27" s="123"/>
      <c r="AT27" s="123"/>
      <c r="AU27" s="141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53.25" customHeight="1" x14ac:dyDescent="0.15">
      <c r="A28" s="122">
        <v>8</v>
      </c>
      <c r="B28" s="122" t="s">
        <v>71</v>
      </c>
      <c r="C28" s="122" t="s">
        <v>72</v>
      </c>
      <c r="D28" s="122" t="s">
        <v>41</v>
      </c>
      <c r="E28" s="138">
        <v>1.4999999999999999E-2</v>
      </c>
      <c r="F28" s="122" t="s">
        <v>72</v>
      </c>
      <c r="G28" s="139" t="s">
        <v>73</v>
      </c>
      <c r="H28" s="150" t="s">
        <v>70</v>
      </c>
      <c r="I28" s="150" t="s">
        <v>52</v>
      </c>
      <c r="J28" s="150">
        <v>16</v>
      </c>
      <c r="K28" s="150">
        <v>16</v>
      </c>
      <c r="L28" s="171">
        <v>1</v>
      </c>
      <c r="M28" s="150">
        <v>2024</v>
      </c>
      <c r="N28" s="146">
        <v>0.85</v>
      </c>
      <c r="O28" s="146">
        <v>0.95</v>
      </c>
      <c r="P28" s="146">
        <v>0.95</v>
      </c>
      <c r="Q28" s="153">
        <v>0.95</v>
      </c>
      <c r="R28" s="158">
        <v>4</v>
      </c>
      <c r="S28" s="159">
        <v>16</v>
      </c>
      <c r="T28" s="160">
        <f>R28/S28</f>
        <v>0.25</v>
      </c>
      <c r="U28" s="146">
        <f>IF(T28&gt;O28,100%,T28/O28)</f>
        <v>0.26315789473684209</v>
      </c>
      <c r="V28" s="155">
        <f>(U28*E28)</f>
        <v>3.9473684210526308E-3</v>
      </c>
      <c r="W28" s="158">
        <v>8</v>
      </c>
      <c r="X28" s="159">
        <v>16</v>
      </c>
      <c r="Y28" s="146">
        <f>W28/X28</f>
        <v>0.5</v>
      </c>
      <c r="Z28" s="146">
        <f>IF(Y28&gt;O28,100%,Y28/O28)</f>
        <v>0.52631578947368418</v>
      </c>
      <c r="AA28" s="147">
        <f>(Z28*E28)</f>
        <v>7.8947368421052617E-3</v>
      </c>
      <c r="AB28" s="158">
        <f>R28+W28</f>
        <v>12</v>
      </c>
      <c r="AC28" s="159">
        <f>+S28+X28</f>
        <v>32</v>
      </c>
      <c r="AD28" s="146">
        <f>AB28/AC28</f>
        <v>0.375</v>
      </c>
      <c r="AE28" s="146">
        <f>IF(AD28&gt;O28,100%,AD28/O28)</f>
        <v>0.39473684210526316</v>
      </c>
      <c r="AF28" s="147">
        <f>(AE28*E28)</f>
        <v>5.9210526315789476E-3</v>
      </c>
      <c r="AG28" s="158">
        <v>12</v>
      </c>
      <c r="AH28" s="159">
        <v>16</v>
      </c>
      <c r="AI28" s="146">
        <f>AG28/AH28</f>
        <v>0.75</v>
      </c>
      <c r="AJ28" s="146">
        <f>IF(AI28&gt;AD28,100%,AI28/AD28)</f>
        <v>1</v>
      </c>
      <c r="AK28" s="155">
        <f>(AJ28*T28)</f>
        <v>0.25</v>
      </c>
      <c r="AL28" s="158">
        <v>16</v>
      </c>
      <c r="AM28" s="159">
        <v>16</v>
      </c>
      <c r="AN28" s="146">
        <f>AL28/AM28</f>
        <v>1</v>
      </c>
      <c r="AO28" s="146">
        <f>IF(AN28&gt;AI28,100%,AN28/AI28)</f>
        <v>1</v>
      </c>
      <c r="AP28" s="155">
        <f>AO28*E28</f>
        <v>1.4999999999999999E-2</v>
      </c>
      <c r="AQ28" s="158">
        <f t="shared" ref="AQ28:AR28" si="24">+AL28</f>
        <v>16</v>
      </c>
      <c r="AR28" s="159">
        <f t="shared" si="24"/>
        <v>16</v>
      </c>
      <c r="AS28" s="146">
        <f>AQ28/AR28</f>
        <v>1</v>
      </c>
      <c r="AT28" s="146">
        <f>IF(AS28&gt;O28,100%,AS28/O28)</f>
        <v>1</v>
      </c>
      <c r="AU28" s="147">
        <f>(AT28*E28)</f>
        <v>1.4999999999999999E-2</v>
      </c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56.25" customHeight="1" x14ac:dyDescent="0.15">
      <c r="A29" s="123"/>
      <c r="B29" s="123"/>
      <c r="C29" s="123"/>
      <c r="D29" s="123"/>
      <c r="E29" s="123"/>
      <c r="F29" s="123"/>
      <c r="G29" s="169"/>
      <c r="H29" s="170"/>
      <c r="I29" s="170"/>
      <c r="J29" s="170"/>
      <c r="K29" s="170"/>
      <c r="L29" s="170"/>
      <c r="M29" s="170"/>
      <c r="N29" s="123"/>
      <c r="O29" s="123"/>
      <c r="P29" s="123"/>
      <c r="Q29" s="154"/>
      <c r="R29" s="172"/>
      <c r="S29" s="173"/>
      <c r="T29" s="174"/>
      <c r="U29" s="173"/>
      <c r="V29" s="169"/>
      <c r="W29" s="172"/>
      <c r="X29" s="173"/>
      <c r="Y29" s="173"/>
      <c r="Z29" s="173"/>
      <c r="AA29" s="169"/>
      <c r="AB29" s="172"/>
      <c r="AC29" s="173"/>
      <c r="AD29" s="173"/>
      <c r="AE29" s="173"/>
      <c r="AF29" s="169"/>
      <c r="AG29" s="175"/>
      <c r="AH29" s="174"/>
      <c r="AI29" s="174"/>
      <c r="AJ29" s="174"/>
      <c r="AK29" s="176"/>
      <c r="AL29" s="175"/>
      <c r="AM29" s="174"/>
      <c r="AN29" s="174"/>
      <c r="AO29" s="174"/>
      <c r="AP29" s="176"/>
      <c r="AQ29" s="172"/>
      <c r="AR29" s="173"/>
      <c r="AS29" s="173"/>
      <c r="AT29" s="173"/>
      <c r="AU29" s="169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0">
        <f>SUM(V12:V29)</f>
        <v>4.5078801169590649E-2</v>
      </c>
      <c r="W31" s="30"/>
      <c r="X31" s="30"/>
      <c r="Y31" s="30"/>
      <c r="Z31" s="30"/>
      <c r="AA31" s="30">
        <f>SUM(AA12:AA29)</f>
        <v>6.2998285306025248E-2</v>
      </c>
      <c r="AB31" s="30"/>
      <c r="AC31" s="30"/>
      <c r="AD31" s="30"/>
      <c r="AE31" s="30"/>
      <c r="AF31" s="30">
        <f>SUM(AF12:AF29)</f>
        <v>7.4477237966711657E-2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>
        <f>SUM(AU12:AU29)</f>
        <v>0.14921875000000001</v>
      </c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5" customHeight="1" x14ac:dyDescent="0.15">
      <c r="A32" s="2"/>
      <c r="B32" s="2"/>
      <c r="C32" s="2"/>
      <c r="D32" s="2"/>
      <c r="E32" s="30">
        <f>SUM(E12:E29)</f>
        <v>0.15000000000000002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5.75" customHeight="1" x14ac:dyDescent="0.15"/>
    <row r="234" spans="1:66" ht="15.75" customHeight="1" x14ac:dyDescent="0.15"/>
    <row r="235" spans="1:66" ht="15.75" customHeight="1" x14ac:dyDescent="0.15"/>
    <row r="236" spans="1:66" ht="15.75" customHeight="1" x14ac:dyDescent="0.15"/>
    <row r="237" spans="1:66" ht="15.75" customHeight="1" x14ac:dyDescent="0.15"/>
    <row r="238" spans="1:66" ht="15.75" customHeight="1" x14ac:dyDescent="0.15"/>
    <row r="239" spans="1:66" ht="15.75" customHeight="1" x14ac:dyDescent="0.15"/>
    <row r="240" spans="1:6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90">
    <mergeCell ref="AJ26:AJ27"/>
    <mergeCell ref="AK26:AK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R14:R16"/>
    <mergeCell ref="S14:S16"/>
    <mergeCell ref="T14:T16"/>
    <mergeCell ref="U14:U16"/>
    <mergeCell ref="V14:V16"/>
    <mergeCell ref="W14:W16"/>
    <mergeCell ref="AP14:AP16"/>
    <mergeCell ref="AQ14:AQ16"/>
    <mergeCell ref="AI14:AI16"/>
    <mergeCell ref="AJ14:AJ16"/>
    <mergeCell ref="AK14:AK16"/>
    <mergeCell ref="AL14:AL16"/>
    <mergeCell ref="AM14:AM16"/>
    <mergeCell ref="AN14:AN16"/>
    <mergeCell ref="AO14:AO16"/>
    <mergeCell ref="AG14:AG16"/>
    <mergeCell ref="AH14:AH16"/>
    <mergeCell ref="Z14:Z16"/>
    <mergeCell ref="AA14:AA16"/>
    <mergeCell ref="AB14:AB16"/>
    <mergeCell ref="AC14:AC16"/>
    <mergeCell ref="AD14:AD16"/>
    <mergeCell ref="AE14:AE16"/>
    <mergeCell ref="AF14:AF16"/>
    <mergeCell ref="AQ8:AU8"/>
    <mergeCell ref="F6:H6"/>
    <mergeCell ref="I6:AC6"/>
    <mergeCell ref="F7:H7"/>
    <mergeCell ref="I7:AC7"/>
    <mergeCell ref="R8:V8"/>
    <mergeCell ref="W8:AA8"/>
    <mergeCell ref="AB8:AF8"/>
    <mergeCell ref="H9:H11"/>
    <mergeCell ref="I9:I11"/>
    <mergeCell ref="J9:M10"/>
    <mergeCell ref="N9:N11"/>
    <mergeCell ref="O9:O11"/>
    <mergeCell ref="P9:P11"/>
    <mergeCell ref="Q9:Q11"/>
    <mergeCell ref="R9:R11"/>
    <mergeCell ref="S9:S11"/>
    <mergeCell ref="T9:T11"/>
    <mergeCell ref="U9:U11"/>
    <mergeCell ref="V9:V11"/>
    <mergeCell ref="W9:W11"/>
    <mergeCell ref="X9:X11"/>
    <mergeCell ref="Y9:Y11"/>
    <mergeCell ref="Z9:Z11"/>
    <mergeCell ref="F1:Q1"/>
    <mergeCell ref="F2:Q2"/>
    <mergeCell ref="F3:Q3"/>
    <mergeCell ref="F4:H4"/>
    <mergeCell ref="I4:AC4"/>
    <mergeCell ref="F5:H5"/>
    <mergeCell ref="I5:AC5"/>
    <mergeCell ref="AG8:AK8"/>
    <mergeCell ref="AL8:AP8"/>
    <mergeCell ref="AO9:AO11"/>
    <mergeCell ref="AP9:AP11"/>
    <mergeCell ref="AQ9:AQ11"/>
    <mergeCell ref="AR9:AR11"/>
    <mergeCell ref="AS9:AS11"/>
    <mergeCell ref="AT9:AT11"/>
    <mergeCell ref="AU9:AU11"/>
    <mergeCell ref="AN9:AN11"/>
    <mergeCell ref="AF9:AF11"/>
    <mergeCell ref="AG9:AG11"/>
    <mergeCell ref="AH9:AH11"/>
    <mergeCell ref="AI9:AI11"/>
    <mergeCell ref="AJ9:AJ11"/>
    <mergeCell ref="AK9:AK11"/>
    <mergeCell ref="AL9:AL11"/>
    <mergeCell ref="AI26:AI27"/>
    <mergeCell ref="A26:A27"/>
    <mergeCell ref="B26:B27"/>
    <mergeCell ref="C26:C27"/>
    <mergeCell ref="D26:D27"/>
    <mergeCell ref="E26:E27"/>
    <mergeCell ref="F26:F27"/>
    <mergeCell ref="G26:G27"/>
    <mergeCell ref="AM9:AM11"/>
    <mergeCell ref="AA9:AA11"/>
    <mergeCell ref="AB9:AB11"/>
    <mergeCell ref="AC9:AC11"/>
    <mergeCell ref="AD9:AD11"/>
    <mergeCell ref="AE9:AE11"/>
    <mergeCell ref="A9:A11"/>
    <mergeCell ref="B9:B11"/>
    <mergeCell ref="C9:C11"/>
    <mergeCell ref="D9:D11"/>
    <mergeCell ref="E9:E11"/>
    <mergeCell ref="F9:F11"/>
    <mergeCell ref="G9:G11"/>
    <mergeCell ref="X14:X16"/>
    <mergeCell ref="Y14:Y16"/>
    <mergeCell ref="Q14:Q16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S23:AS25"/>
    <mergeCell ref="AT23:AT25"/>
    <mergeCell ref="AU23:AU25"/>
    <mergeCell ref="AJ19:AJ21"/>
    <mergeCell ref="AK19:AK21"/>
    <mergeCell ref="AL19:AL21"/>
    <mergeCell ref="AM19:AM21"/>
    <mergeCell ref="AN19:AN21"/>
    <mergeCell ref="AO19:AO21"/>
    <mergeCell ref="AP19:AP21"/>
    <mergeCell ref="AS19:AS21"/>
    <mergeCell ref="AT19:AT21"/>
    <mergeCell ref="AU19:AU21"/>
    <mergeCell ref="AG19:AG21"/>
    <mergeCell ref="AH19:AH21"/>
    <mergeCell ref="AI19:AI21"/>
    <mergeCell ref="AR23:AR25"/>
    <mergeCell ref="AQ19:AQ21"/>
    <mergeCell ref="AR19:AR21"/>
    <mergeCell ref="AP23:AP25"/>
    <mergeCell ref="AQ23:AQ25"/>
    <mergeCell ref="AI23:AI25"/>
    <mergeCell ref="AJ23:AJ25"/>
    <mergeCell ref="AK23:AK25"/>
    <mergeCell ref="AL23:AL25"/>
    <mergeCell ref="AM23:AM25"/>
    <mergeCell ref="AN23:AN25"/>
    <mergeCell ref="AO23:AO25"/>
    <mergeCell ref="AG23:AG25"/>
    <mergeCell ref="AH23:AH25"/>
    <mergeCell ref="A23:A25"/>
    <mergeCell ref="B23:B25"/>
    <mergeCell ref="C23:C25"/>
    <mergeCell ref="D23:D25"/>
    <mergeCell ref="E23:E25"/>
    <mergeCell ref="F23:F25"/>
    <mergeCell ref="G23:G25"/>
    <mergeCell ref="O19:O21"/>
    <mergeCell ref="P19:P21"/>
    <mergeCell ref="O23:O25"/>
    <mergeCell ref="P23:P25"/>
    <mergeCell ref="H23:H25"/>
    <mergeCell ref="I23:I25"/>
    <mergeCell ref="J23:J25"/>
    <mergeCell ref="K23:K25"/>
    <mergeCell ref="L23:L25"/>
    <mergeCell ref="M23:M25"/>
    <mergeCell ref="N23:N25"/>
    <mergeCell ref="C19:C21"/>
    <mergeCell ref="D19:D21"/>
    <mergeCell ref="E19:E21"/>
    <mergeCell ref="F19:F21"/>
    <mergeCell ref="G19:G21"/>
    <mergeCell ref="Z23:Z25"/>
    <mergeCell ref="AA23:AA25"/>
    <mergeCell ref="AB23:AB25"/>
    <mergeCell ref="AC23:AC25"/>
    <mergeCell ref="AD23:AD25"/>
    <mergeCell ref="AE23:AE25"/>
    <mergeCell ref="AF23:AF25"/>
    <mergeCell ref="X23:X25"/>
    <mergeCell ref="Y23:Y25"/>
    <mergeCell ref="Q23:Q25"/>
    <mergeCell ref="R23:R25"/>
    <mergeCell ref="S23:S25"/>
    <mergeCell ref="T23:T25"/>
    <mergeCell ref="U23:U25"/>
    <mergeCell ref="V23:V25"/>
    <mergeCell ref="W23:W25"/>
    <mergeCell ref="AI17:AI18"/>
    <mergeCell ref="A17:A18"/>
    <mergeCell ref="B17:B18"/>
    <mergeCell ref="C17:C18"/>
    <mergeCell ref="D17:D18"/>
    <mergeCell ref="E17:E18"/>
    <mergeCell ref="F17:F18"/>
    <mergeCell ref="G17:G18"/>
    <mergeCell ref="H19:H21"/>
    <mergeCell ref="I19:I21"/>
    <mergeCell ref="J19:J21"/>
    <mergeCell ref="K19:K21"/>
    <mergeCell ref="L19:L21"/>
    <mergeCell ref="M19:M21"/>
    <mergeCell ref="N19:N21"/>
    <mergeCell ref="A19:A21"/>
    <mergeCell ref="B19:B21"/>
    <mergeCell ref="Q19:Q21"/>
    <mergeCell ref="R19:R21"/>
    <mergeCell ref="Z17:Z18"/>
    <mergeCell ref="AA17:AA18"/>
    <mergeCell ref="AB17:AB18"/>
    <mergeCell ref="AC17:AC18"/>
    <mergeCell ref="AD17:AD18"/>
    <mergeCell ref="AE17:AE18"/>
    <mergeCell ref="AF17:AF18"/>
    <mergeCell ref="S19:S21"/>
    <mergeCell ref="T19:T21"/>
    <mergeCell ref="U19:U21"/>
    <mergeCell ref="V19:V21"/>
    <mergeCell ref="W19:W21"/>
    <mergeCell ref="X19:X21"/>
    <mergeCell ref="Y19:Y21"/>
    <mergeCell ref="Z19:Z21"/>
    <mergeCell ref="AA19:AA21"/>
    <mergeCell ref="AB19:AB21"/>
    <mergeCell ref="AC19:AC21"/>
    <mergeCell ref="AD19:AD21"/>
    <mergeCell ref="AE19:AE21"/>
    <mergeCell ref="AF19:AF21"/>
    <mergeCell ref="AG17:AG18"/>
    <mergeCell ref="AH17:AH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O14:O16"/>
    <mergeCell ref="P14:P16"/>
    <mergeCell ref="H14:H16"/>
    <mergeCell ref="I14:I16"/>
    <mergeCell ref="J14:J16"/>
    <mergeCell ref="K14:K16"/>
    <mergeCell ref="L14:L16"/>
    <mergeCell ref="M14:M16"/>
    <mergeCell ref="N14:N16"/>
    <mergeCell ref="AR14:AR16"/>
    <mergeCell ref="AS14:AS16"/>
    <mergeCell ref="AT14:AT16"/>
    <mergeCell ref="AU14:AU16"/>
    <mergeCell ref="AQ12:AQ13"/>
    <mergeCell ref="AR12:AR13"/>
    <mergeCell ref="AS12:AS13"/>
    <mergeCell ref="AT12:AT13"/>
    <mergeCell ref="AU12:AU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14:A16"/>
    <mergeCell ref="B14:B16"/>
    <mergeCell ref="C14:C16"/>
    <mergeCell ref="D14:D16"/>
    <mergeCell ref="E14:E16"/>
    <mergeCell ref="F14:F16"/>
    <mergeCell ref="G14:G16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J12:AJ13"/>
    <mergeCell ref="AK12:AK13"/>
    <mergeCell ref="AL12:AL13"/>
    <mergeCell ref="AM12:AM13"/>
    <mergeCell ref="AN12:AN13"/>
    <mergeCell ref="AO12:AO13"/>
    <mergeCell ref="AP12:AP13"/>
    <mergeCell ref="H12:H13"/>
    <mergeCell ref="I12:I13"/>
    <mergeCell ref="J12:J13"/>
    <mergeCell ref="K12:K13"/>
    <mergeCell ref="L12:L13"/>
    <mergeCell ref="M12:M13"/>
    <mergeCell ref="N12:N13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" footer="0"/>
  <pageSetup paperSize="5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000"/>
  <sheetViews>
    <sheetView topLeftCell="BG1" workbookViewId="0">
      <selection activeCell="BT1" sqref="BT1:CQ1048576"/>
    </sheetView>
  </sheetViews>
  <sheetFormatPr baseColWidth="10" defaultColWidth="12.6640625" defaultRowHeight="15" customHeight="1" x14ac:dyDescent="0.15"/>
  <cols>
    <col min="1" max="1" width="2.33203125" bestFit="1" customWidth="1"/>
    <col min="2" max="2" width="9" customWidth="1"/>
    <col min="3" max="3" width="20.5" customWidth="1"/>
    <col min="4" max="4" width="7.1640625" customWidth="1"/>
    <col min="5" max="5" width="6" customWidth="1"/>
    <col min="6" max="6" width="15.6640625" customWidth="1"/>
    <col min="7" max="7" width="8" customWidth="1"/>
    <col min="8" max="8" width="11.83203125" customWidth="1"/>
    <col min="9" max="9" width="7.1640625" customWidth="1"/>
    <col min="10" max="10" width="4.33203125" customWidth="1"/>
    <col min="11" max="11" width="4.5" customWidth="1"/>
    <col min="12" max="13" width="4" customWidth="1"/>
    <col min="14" max="14" width="5.6640625" customWidth="1"/>
    <col min="15" max="15" width="6.1640625" customWidth="1"/>
    <col min="16" max="16" width="8.83203125" customWidth="1"/>
    <col min="17" max="17" width="13.1640625" customWidth="1"/>
    <col min="18" max="38" width="10.6640625" customWidth="1"/>
    <col min="39" max="39" width="14.6640625" customWidth="1"/>
    <col min="40" max="44" width="10.6640625" customWidth="1"/>
    <col min="45" max="45" width="6.83203125" customWidth="1"/>
    <col min="46" max="46" width="8.1640625" customWidth="1"/>
    <col min="47" max="47" width="5.6640625" customWidth="1"/>
    <col min="48" max="48" width="6.1640625" customWidth="1"/>
    <col min="49" max="49" width="7" customWidth="1"/>
    <col min="50" max="50" width="5.83203125" customWidth="1"/>
    <col min="51" max="58" width="9" customWidth="1"/>
    <col min="59" max="61" width="8.1640625" customWidth="1"/>
    <col min="62" max="65" width="9" customWidth="1"/>
    <col min="66" max="66" width="5.1640625" customWidth="1"/>
    <col min="67" max="67" width="7.1640625" customWidth="1"/>
    <col min="68" max="69" width="5.83203125" customWidth="1"/>
    <col min="70" max="70" width="5.6640625" customWidth="1"/>
    <col min="71" max="71" width="6" customWidth="1"/>
  </cols>
  <sheetData>
    <row r="1" spans="1:79" ht="14" x14ac:dyDescent="0.15">
      <c r="A1" s="1"/>
      <c r="B1" s="2"/>
      <c r="C1" s="2"/>
      <c r="D1" s="2"/>
      <c r="E1" s="2"/>
      <c r="F1" s="191" t="s">
        <v>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5"/>
      <c r="AZ1" s="6"/>
      <c r="BA1" s="6"/>
      <c r="BB1" s="6"/>
      <c r="BC1" s="6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9" ht="14" x14ac:dyDescent="0.15">
      <c r="A2" s="7"/>
      <c r="B2" s="2"/>
      <c r="C2" s="2"/>
      <c r="D2" s="2"/>
      <c r="E2" s="2"/>
      <c r="F2" s="194" t="s">
        <v>1</v>
      </c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9"/>
      <c r="AW2" s="9"/>
      <c r="AX2" s="9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9" ht="14" x14ac:dyDescent="0.15">
      <c r="A3" s="7"/>
      <c r="B3" s="2"/>
      <c r="C3" s="2"/>
      <c r="D3" s="2"/>
      <c r="E3" s="2"/>
      <c r="F3" s="194" t="s">
        <v>2</v>
      </c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9"/>
      <c r="AW3" s="9"/>
      <c r="AX3" s="9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9" ht="14" x14ac:dyDescent="0.15">
      <c r="A4" s="7"/>
      <c r="B4" s="2"/>
      <c r="C4" s="2"/>
      <c r="D4" s="2"/>
      <c r="E4" s="2"/>
      <c r="F4" s="197" t="s">
        <v>3</v>
      </c>
      <c r="G4" s="198"/>
      <c r="H4" s="199"/>
      <c r="I4" s="200" t="s">
        <v>4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201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9" ht="14" x14ac:dyDescent="0.15">
      <c r="A5" s="7"/>
      <c r="B5" s="2"/>
      <c r="C5" s="2"/>
      <c r="D5" s="2"/>
      <c r="E5" s="2"/>
      <c r="F5" s="197" t="s">
        <v>5</v>
      </c>
      <c r="G5" s="198"/>
      <c r="H5" s="199"/>
      <c r="I5" s="202">
        <v>277540007501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201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9" ht="14" x14ac:dyDescent="0.15">
      <c r="A6" s="7"/>
      <c r="B6" s="2"/>
      <c r="C6" s="2"/>
      <c r="D6" s="2"/>
      <c r="E6" s="2"/>
      <c r="F6" s="197" t="s">
        <v>6</v>
      </c>
      <c r="G6" s="198"/>
      <c r="H6" s="199"/>
      <c r="I6" s="200" t="s">
        <v>7</v>
      </c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20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9" thickBot="1" x14ac:dyDescent="0.2">
      <c r="A7" s="10"/>
      <c r="B7" s="2"/>
      <c r="C7" s="2"/>
      <c r="D7" s="2"/>
      <c r="E7" s="2"/>
      <c r="F7" s="207" t="s">
        <v>8</v>
      </c>
      <c r="G7" s="208"/>
      <c r="H7" s="209"/>
      <c r="I7" s="210" t="s">
        <v>9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11"/>
      <c r="AW7" s="11"/>
      <c r="AX7" s="11"/>
      <c r="AY7" s="12"/>
      <c r="AZ7" s="12"/>
      <c r="BA7" s="12"/>
      <c r="BB7" s="12"/>
      <c r="BC7" s="1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9" thickBot="1" x14ac:dyDescent="0.2">
      <c r="A8" s="13"/>
      <c r="B8" s="2"/>
      <c r="C8" s="2"/>
      <c r="D8" s="2"/>
      <c r="E8" s="2"/>
      <c r="F8" s="14"/>
      <c r="G8" s="8"/>
      <c r="H8" s="8"/>
      <c r="I8" s="15"/>
      <c r="J8" s="8"/>
      <c r="K8" s="8"/>
      <c r="L8" s="8"/>
      <c r="M8" s="8"/>
      <c r="N8" s="8"/>
      <c r="O8" s="8"/>
      <c r="P8" s="8"/>
      <c r="Q8" s="8"/>
      <c r="R8" s="292" t="s">
        <v>10</v>
      </c>
      <c r="S8" s="213"/>
      <c r="T8" s="213"/>
      <c r="U8" s="213"/>
      <c r="V8" s="213"/>
      <c r="W8" s="213"/>
      <c r="X8" s="213"/>
      <c r="Y8" s="213"/>
      <c r="Z8" s="213"/>
      <c r="AA8" s="213"/>
      <c r="AB8" s="293"/>
      <c r="AC8" s="292" t="s">
        <v>11</v>
      </c>
      <c r="AD8" s="213"/>
      <c r="AE8" s="213"/>
      <c r="AF8" s="213"/>
      <c r="AG8" s="213"/>
      <c r="AH8" s="213"/>
      <c r="AI8" s="213"/>
      <c r="AJ8" s="213"/>
      <c r="AK8" s="213"/>
      <c r="AL8" s="213"/>
      <c r="AM8" s="293"/>
      <c r="AN8" s="294" t="s">
        <v>12</v>
      </c>
      <c r="AO8" s="213"/>
      <c r="AP8" s="213"/>
      <c r="AQ8" s="213"/>
      <c r="AR8" s="295"/>
      <c r="AS8" s="292" t="s">
        <v>13</v>
      </c>
      <c r="AT8" s="213"/>
      <c r="AU8" s="213"/>
      <c r="AV8" s="213"/>
      <c r="AW8" s="213"/>
      <c r="AX8" s="213"/>
      <c r="AY8" s="213"/>
      <c r="AZ8" s="213"/>
      <c r="BA8" s="213"/>
      <c r="BB8" s="213"/>
      <c r="BC8" s="293"/>
      <c r="BD8" s="292" t="s">
        <v>14</v>
      </c>
      <c r="BE8" s="213"/>
      <c r="BF8" s="213"/>
      <c r="BG8" s="213"/>
      <c r="BH8" s="213"/>
      <c r="BI8" s="213"/>
      <c r="BJ8" s="213"/>
      <c r="BK8" s="213"/>
      <c r="BL8" s="213"/>
      <c r="BM8" s="213"/>
      <c r="BN8" s="293"/>
      <c r="BO8" s="294" t="s">
        <v>15</v>
      </c>
      <c r="BP8" s="213"/>
      <c r="BQ8" s="213"/>
      <c r="BR8" s="213"/>
      <c r="BS8" s="295"/>
      <c r="BT8" s="2"/>
      <c r="BU8" s="2"/>
      <c r="BV8" s="2"/>
      <c r="BW8" s="2"/>
      <c r="BX8" s="2"/>
      <c r="BY8" s="2"/>
      <c r="BZ8" s="2"/>
      <c r="CA8" s="2"/>
    </row>
    <row r="9" spans="1:79" ht="18" customHeight="1" x14ac:dyDescent="0.15">
      <c r="A9" s="296" t="s">
        <v>74</v>
      </c>
      <c r="B9" s="296" t="s">
        <v>17</v>
      </c>
      <c r="C9" s="296" t="s">
        <v>18</v>
      </c>
      <c r="D9" s="296" t="s">
        <v>19</v>
      </c>
      <c r="E9" s="296" t="s">
        <v>75</v>
      </c>
      <c r="F9" s="296" t="s">
        <v>21</v>
      </c>
      <c r="G9" s="296" t="s">
        <v>256</v>
      </c>
      <c r="H9" s="296" t="s">
        <v>23</v>
      </c>
      <c r="I9" s="296" t="s">
        <v>24</v>
      </c>
      <c r="J9" s="299" t="s">
        <v>25</v>
      </c>
      <c r="K9" s="300"/>
      <c r="L9" s="300"/>
      <c r="M9" s="301"/>
      <c r="N9" s="328" t="s">
        <v>257</v>
      </c>
      <c r="O9" s="304" t="s">
        <v>27</v>
      </c>
      <c r="P9" s="185" t="s">
        <v>28</v>
      </c>
      <c r="Q9" s="221" t="s">
        <v>29</v>
      </c>
      <c r="R9" s="305" t="s">
        <v>76</v>
      </c>
      <c r="S9" s="215"/>
      <c r="T9" s="274"/>
      <c r="U9" s="306" t="s">
        <v>77</v>
      </c>
      <c r="V9" s="215"/>
      <c r="W9" s="274"/>
      <c r="X9" s="179" t="s">
        <v>30</v>
      </c>
      <c r="Y9" s="179" t="s">
        <v>31</v>
      </c>
      <c r="Z9" s="188" t="s">
        <v>32</v>
      </c>
      <c r="AA9" s="179" t="s">
        <v>33</v>
      </c>
      <c r="AB9" s="180" t="s">
        <v>34</v>
      </c>
      <c r="AC9" s="278" t="s">
        <v>76</v>
      </c>
      <c r="AD9" s="215"/>
      <c r="AE9" s="274"/>
      <c r="AF9" s="273" t="s">
        <v>77</v>
      </c>
      <c r="AG9" s="215"/>
      <c r="AH9" s="274"/>
      <c r="AI9" s="188" t="s">
        <v>30</v>
      </c>
      <c r="AJ9" s="188" t="s">
        <v>31</v>
      </c>
      <c r="AK9" s="188" t="s">
        <v>32</v>
      </c>
      <c r="AL9" s="188" t="s">
        <v>33</v>
      </c>
      <c r="AM9" s="277" t="s">
        <v>34</v>
      </c>
      <c r="AN9" s="182" t="s">
        <v>78</v>
      </c>
      <c r="AO9" s="182" t="s">
        <v>79</v>
      </c>
      <c r="AP9" s="182" t="s">
        <v>32</v>
      </c>
      <c r="AQ9" s="182" t="s">
        <v>33</v>
      </c>
      <c r="AR9" s="189" t="s">
        <v>34</v>
      </c>
      <c r="AS9" s="278" t="s">
        <v>76</v>
      </c>
      <c r="AT9" s="215"/>
      <c r="AU9" s="274"/>
      <c r="AV9" s="273" t="s">
        <v>77</v>
      </c>
      <c r="AW9" s="215"/>
      <c r="AX9" s="274"/>
      <c r="AY9" s="188" t="s">
        <v>30</v>
      </c>
      <c r="AZ9" s="188" t="s">
        <v>31</v>
      </c>
      <c r="BA9" s="188" t="s">
        <v>32</v>
      </c>
      <c r="BB9" s="188" t="s">
        <v>33</v>
      </c>
      <c r="BC9" s="277" t="s">
        <v>34</v>
      </c>
      <c r="BD9" s="278" t="s">
        <v>76</v>
      </c>
      <c r="BE9" s="215"/>
      <c r="BF9" s="274"/>
      <c r="BG9" s="273" t="s">
        <v>77</v>
      </c>
      <c r="BH9" s="215"/>
      <c r="BI9" s="274"/>
      <c r="BJ9" s="188" t="s">
        <v>30</v>
      </c>
      <c r="BK9" s="188" t="s">
        <v>31</v>
      </c>
      <c r="BL9" s="188" t="s">
        <v>32</v>
      </c>
      <c r="BM9" s="188" t="s">
        <v>33</v>
      </c>
      <c r="BN9" s="277" t="s">
        <v>34</v>
      </c>
      <c r="BO9" s="285" t="s">
        <v>80</v>
      </c>
      <c r="BP9" s="285" t="s">
        <v>81</v>
      </c>
      <c r="BQ9" s="285" t="s">
        <v>32</v>
      </c>
      <c r="BR9" s="285" t="s">
        <v>33</v>
      </c>
      <c r="BS9" s="288" t="s">
        <v>34</v>
      </c>
      <c r="BT9" s="31"/>
      <c r="BU9" s="31"/>
      <c r="BV9" s="31"/>
      <c r="BW9" s="31"/>
      <c r="BX9" s="31"/>
      <c r="BY9" s="31"/>
      <c r="BZ9" s="31"/>
      <c r="CA9" s="31"/>
    </row>
    <row r="10" spans="1:79" ht="14.25" customHeight="1" x14ac:dyDescent="0.15">
      <c r="A10" s="297"/>
      <c r="B10" s="297"/>
      <c r="C10" s="297"/>
      <c r="D10" s="297"/>
      <c r="E10" s="297"/>
      <c r="F10" s="297"/>
      <c r="G10" s="297"/>
      <c r="H10" s="297"/>
      <c r="I10" s="297"/>
      <c r="J10" s="302"/>
      <c r="K10" s="303"/>
      <c r="L10" s="303"/>
      <c r="M10" s="303"/>
      <c r="N10" s="328"/>
      <c r="O10" s="291"/>
      <c r="P10" s="136"/>
      <c r="Q10" s="187"/>
      <c r="R10" s="217"/>
      <c r="S10" s="218"/>
      <c r="T10" s="276"/>
      <c r="U10" s="275"/>
      <c r="V10" s="218"/>
      <c r="W10" s="276"/>
      <c r="X10" s="137"/>
      <c r="Y10" s="137"/>
      <c r="Z10" s="137"/>
      <c r="AA10" s="137"/>
      <c r="AB10" s="140"/>
      <c r="AC10" s="217"/>
      <c r="AD10" s="218"/>
      <c r="AE10" s="276"/>
      <c r="AF10" s="275"/>
      <c r="AG10" s="218"/>
      <c r="AH10" s="276"/>
      <c r="AI10" s="137"/>
      <c r="AJ10" s="137"/>
      <c r="AK10" s="137"/>
      <c r="AL10" s="137"/>
      <c r="AM10" s="140"/>
      <c r="AN10" s="137"/>
      <c r="AO10" s="137"/>
      <c r="AP10" s="137"/>
      <c r="AQ10" s="137"/>
      <c r="AR10" s="140"/>
      <c r="AS10" s="217"/>
      <c r="AT10" s="218"/>
      <c r="AU10" s="276"/>
      <c r="AV10" s="275"/>
      <c r="AW10" s="218"/>
      <c r="AX10" s="276"/>
      <c r="AY10" s="137"/>
      <c r="AZ10" s="137"/>
      <c r="BA10" s="137"/>
      <c r="BB10" s="137"/>
      <c r="BC10" s="140"/>
      <c r="BD10" s="217"/>
      <c r="BE10" s="218"/>
      <c r="BF10" s="276"/>
      <c r="BG10" s="275"/>
      <c r="BH10" s="218"/>
      <c r="BI10" s="276"/>
      <c r="BJ10" s="137"/>
      <c r="BK10" s="137"/>
      <c r="BL10" s="137"/>
      <c r="BM10" s="137"/>
      <c r="BN10" s="140"/>
      <c r="BO10" s="286"/>
      <c r="BP10" s="286"/>
      <c r="BQ10" s="286"/>
      <c r="BR10" s="286"/>
      <c r="BS10" s="289"/>
      <c r="BT10" s="31"/>
      <c r="BU10" s="31"/>
      <c r="BV10" s="31"/>
      <c r="BW10" s="31"/>
      <c r="BX10" s="31"/>
      <c r="BY10" s="31"/>
      <c r="BZ10" s="31"/>
      <c r="CA10" s="31"/>
    </row>
    <row r="11" spans="1:79" ht="40.5" customHeight="1" thickBot="1" x14ac:dyDescent="0.2">
      <c r="A11" s="298"/>
      <c r="B11" s="298"/>
      <c r="C11" s="298"/>
      <c r="D11" s="298"/>
      <c r="E11" s="298"/>
      <c r="F11" s="298"/>
      <c r="G11" s="298"/>
      <c r="H11" s="298"/>
      <c r="I11" s="298"/>
      <c r="J11" s="117" t="s">
        <v>35</v>
      </c>
      <c r="K11" s="117" t="s">
        <v>36</v>
      </c>
      <c r="L11" s="117" t="s">
        <v>37</v>
      </c>
      <c r="M11" s="117" t="s">
        <v>38</v>
      </c>
      <c r="N11" s="118" t="s">
        <v>258</v>
      </c>
      <c r="O11" s="170"/>
      <c r="P11" s="170"/>
      <c r="Q11" s="222"/>
      <c r="R11" s="32" t="s">
        <v>82</v>
      </c>
      <c r="S11" s="33" t="s">
        <v>83</v>
      </c>
      <c r="T11" s="33" t="s">
        <v>84</v>
      </c>
      <c r="U11" s="33" t="s">
        <v>82</v>
      </c>
      <c r="V11" s="33" t="s">
        <v>83</v>
      </c>
      <c r="W11" s="33" t="s">
        <v>84</v>
      </c>
      <c r="X11" s="173"/>
      <c r="Y11" s="173"/>
      <c r="Z11" s="173"/>
      <c r="AA11" s="173"/>
      <c r="AB11" s="169"/>
      <c r="AC11" s="34" t="s">
        <v>82</v>
      </c>
      <c r="AD11" s="35" t="s">
        <v>83</v>
      </c>
      <c r="AE11" s="35" t="s">
        <v>84</v>
      </c>
      <c r="AF11" s="35" t="s">
        <v>82</v>
      </c>
      <c r="AG11" s="35" t="s">
        <v>83</v>
      </c>
      <c r="AH11" s="35" t="s">
        <v>84</v>
      </c>
      <c r="AI11" s="173"/>
      <c r="AJ11" s="173"/>
      <c r="AK11" s="173"/>
      <c r="AL11" s="173"/>
      <c r="AM11" s="169"/>
      <c r="AN11" s="173"/>
      <c r="AO11" s="173"/>
      <c r="AP11" s="173"/>
      <c r="AQ11" s="173"/>
      <c r="AR11" s="169"/>
      <c r="AS11" s="34" t="s">
        <v>82</v>
      </c>
      <c r="AT11" s="35" t="s">
        <v>83</v>
      </c>
      <c r="AU11" s="35" t="s">
        <v>85</v>
      </c>
      <c r="AV11" s="35" t="s">
        <v>82</v>
      </c>
      <c r="AW11" s="35" t="s">
        <v>83</v>
      </c>
      <c r="AX11" s="35" t="s">
        <v>85</v>
      </c>
      <c r="AY11" s="173"/>
      <c r="AZ11" s="173"/>
      <c r="BA11" s="173"/>
      <c r="BB11" s="173"/>
      <c r="BC11" s="169"/>
      <c r="BD11" s="34" t="s">
        <v>82</v>
      </c>
      <c r="BE11" s="36" t="s">
        <v>83</v>
      </c>
      <c r="BF11" s="35" t="s">
        <v>86</v>
      </c>
      <c r="BG11" s="35" t="s">
        <v>82</v>
      </c>
      <c r="BH11" s="35" t="s">
        <v>83</v>
      </c>
      <c r="BI11" s="35" t="s">
        <v>86</v>
      </c>
      <c r="BJ11" s="173"/>
      <c r="BK11" s="173"/>
      <c r="BL11" s="173"/>
      <c r="BM11" s="173"/>
      <c r="BN11" s="169"/>
      <c r="BO11" s="287"/>
      <c r="BP11" s="287"/>
      <c r="BQ11" s="287"/>
      <c r="BR11" s="287"/>
      <c r="BS11" s="290"/>
      <c r="BT11" s="31"/>
      <c r="BU11" s="31"/>
      <c r="BV11" s="31"/>
      <c r="BW11" s="31"/>
      <c r="BX11" s="31"/>
      <c r="BY11" s="31"/>
      <c r="BZ11" s="31"/>
      <c r="CA11" s="31"/>
    </row>
    <row r="12" spans="1:79" ht="72.75" customHeight="1" x14ac:dyDescent="0.15">
      <c r="A12" s="308">
        <v>1</v>
      </c>
      <c r="B12" s="307" t="s">
        <v>87</v>
      </c>
      <c r="C12" s="307" t="s">
        <v>40</v>
      </c>
      <c r="D12" s="308" t="s">
        <v>88</v>
      </c>
      <c r="E12" s="312">
        <v>0.01</v>
      </c>
      <c r="F12" s="307" t="s">
        <v>89</v>
      </c>
      <c r="G12" s="307" t="s">
        <v>90</v>
      </c>
      <c r="H12" s="307" t="s">
        <v>91</v>
      </c>
      <c r="I12" s="308" t="s">
        <v>52</v>
      </c>
      <c r="J12" s="308">
        <v>5786</v>
      </c>
      <c r="K12" s="308">
        <v>40703</v>
      </c>
      <c r="L12" s="282">
        <f>J12/K12</f>
        <v>0.14215168415104537</v>
      </c>
      <c r="M12" s="308">
        <v>2024</v>
      </c>
      <c r="N12" s="282">
        <v>0.14000000000000001</v>
      </c>
      <c r="O12" s="282">
        <v>0.2</v>
      </c>
      <c r="P12" s="282">
        <v>0.26</v>
      </c>
      <c r="Q12" s="309">
        <v>0.27</v>
      </c>
      <c r="R12" s="310">
        <v>2042</v>
      </c>
      <c r="S12" s="279">
        <v>30488</v>
      </c>
      <c r="T12" s="280">
        <f>R12/S12</f>
        <v>6.6977171346103384E-2</v>
      </c>
      <c r="U12" s="279">
        <v>92</v>
      </c>
      <c r="V12" s="279">
        <v>1572</v>
      </c>
      <c r="W12" s="280">
        <f>U12/V12</f>
        <v>5.8524173027989825E-2</v>
      </c>
      <c r="X12" s="281">
        <f t="shared" ref="X12:Y12" si="0">R12+U12</f>
        <v>2134</v>
      </c>
      <c r="Y12" s="281">
        <f t="shared" si="0"/>
        <v>32060</v>
      </c>
      <c r="Z12" s="280">
        <f>X12/Y12</f>
        <v>6.6562694946974421E-2</v>
      </c>
      <c r="AA12" s="282">
        <f>IF(Z12&gt;O12,100%,Z12/O12)</f>
        <v>0.33281347473487211</v>
      </c>
      <c r="AB12" s="283">
        <f>(AA12*$E$12)</f>
        <v>3.3281347473487211E-3</v>
      </c>
      <c r="AC12" s="310">
        <v>1084</v>
      </c>
      <c r="AD12" s="279">
        <v>28000</v>
      </c>
      <c r="AE12" s="280">
        <f>AC12/AD12</f>
        <v>3.8714285714285715E-2</v>
      </c>
      <c r="AF12" s="279">
        <v>57</v>
      </c>
      <c r="AG12" s="279">
        <v>1500</v>
      </c>
      <c r="AH12" s="280">
        <f>AF12/AG12</f>
        <v>3.7999999999999999E-2</v>
      </c>
      <c r="AI12" s="281">
        <f t="shared" ref="AI12:AJ12" si="1">AC12+AF12</f>
        <v>1141</v>
      </c>
      <c r="AJ12" s="281">
        <f t="shared" si="1"/>
        <v>29500</v>
      </c>
      <c r="AK12" s="280">
        <f>AI12/AJ12</f>
        <v>3.8677966101694918E-2</v>
      </c>
      <c r="AL12" s="282">
        <f>IF(AK12&gt;Q12,100%,AK12/Q12)</f>
        <v>0.14325172630257377</v>
      </c>
      <c r="AM12" s="283">
        <f>(AL12*$E$12)</f>
        <v>1.4325172630257376E-3</v>
      </c>
      <c r="AN12" s="284">
        <f>X12+AI12</f>
        <v>3275</v>
      </c>
      <c r="AO12" s="281">
        <f>+AJ12</f>
        <v>29500</v>
      </c>
      <c r="AP12" s="280">
        <f>AN12/AO12</f>
        <v>0.11101694915254237</v>
      </c>
      <c r="AQ12" s="282">
        <f>IF(AP12&gt;O12,100%,AP12/O12)</f>
        <v>0.55508474576271183</v>
      </c>
      <c r="AR12" s="311">
        <f>(AQ12*E12)</f>
        <v>5.5508474576271187E-3</v>
      </c>
      <c r="AS12" s="281">
        <v>1211</v>
      </c>
      <c r="AT12" s="281">
        <v>11000</v>
      </c>
      <c r="AU12" s="280">
        <f>AS12/AT12</f>
        <v>0.11009090909090909</v>
      </c>
      <c r="AV12" s="281">
        <v>158</v>
      </c>
      <c r="AW12" s="281">
        <v>1359</v>
      </c>
      <c r="AX12" s="280">
        <f>AV12/AW12</f>
        <v>0.11626195732155997</v>
      </c>
      <c r="AY12" s="281">
        <f t="shared" ref="AY12:AZ12" si="2">AS12+AV12</f>
        <v>1369</v>
      </c>
      <c r="AZ12" s="281">
        <f t="shared" si="2"/>
        <v>12359</v>
      </c>
      <c r="BA12" s="280">
        <f>AY12/AZ12</f>
        <v>0.11076947973136986</v>
      </c>
      <c r="BB12" s="282">
        <f>IF(BA12&gt;AG12,100%,BA12/AG12)</f>
        <v>7.384631982091324E-5</v>
      </c>
      <c r="BC12" s="283">
        <f>(BB12*$E$12)</f>
        <v>7.3846319820913245E-7</v>
      </c>
      <c r="BD12" s="284">
        <v>2252</v>
      </c>
      <c r="BE12" s="281">
        <v>11000</v>
      </c>
      <c r="BF12" s="280">
        <f>BD12/BE12</f>
        <v>0.20472727272727273</v>
      </c>
      <c r="BG12" s="281">
        <v>104</v>
      </c>
      <c r="BH12" s="281">
        <v>1359</v>
      </c>
      <c r="BI12" s="280">
        <f>BG12/BH12</f>
        <v>7.6526857983811633E-2</v>
      </c>
      <c r="BJ12" s="281">
        <f t="shared" ref="BJ12:BK12" si="3">BD12+BG12</f>
        <v>2356</v>
      </c>
      <c r="BK12" s="281">
        <f t="shared" si="3"/>
        <v>12359</v>
      </c>
      <c r="BL12" s="280">
        <f>BJ12/BK12</f>
        <v>0.19063030989562263</v>
      </c>
      <c r="BM12" s="282">
        <f>IF(BL12&gt;AR12,100%,BL12/AR12)</f>
        <v>1</v>
      </c>
      <c r="BN12" s="283">
        <f>(BM12*$E$12)</f>
        <v>0.01</v>
      </c>
      <c r="BO12" s="284">
        <f>AN12+AY12+BJ12</f>
        <v>7000</v>
      </c>
      <c r="BP12" s="281">
        <f>+AO12</f>
        <v>29500</v>
      </c>
      <c r="BQ12" s="280">
        <f>BO12/BP12</f>
        <v>0.23728813559322035</v>
      </c>
      <c r="BR12" s="282">
        <f>IF(BQ12&gt;O12,100%,BQ12/O12)</f>
        <v>1</v>
      </c>
      <c r="BS12" s="311">
        <f>(BR12*$E$12)</f>
        <v>0.01</v>
      </c>
      <c r="BT12" s="37"/>
      <c r="BU12" s="37"/>
      <c r="BV12" s="37"/>
      <c r="BW12" s="37"/>
      <c r="BX12" s="37"/>
      <c r="BY12" s="37"/>
      <c r="BZ12" s="37"/>
      <c r="CA12" s="37"/>
    </row>
    <row r="13" spans="1:79" ht="36" customHeight="1" x14ac:dyDescent="0.15">
      <c r="A13" s="123"/>
      <c r="B13" s="24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54"/>
      <c r="R13" s="144"/>
      <c r="S13" s="123"/>
      <c r="T13" s="123"/>
      <c r="U13" s="123"/>
      <c r="V13" s="123"/>
      <c r="W13" s="123"/>
      <c r="X13" s="123"/>
      <c r="Y13" s="123"/>
      <c r="Z13" s="123"/>
      <c r="AA13" s="123"/>
      <c r="AB13" s="141"/>
      <c r="AC13" s="144"/>
      <c r="AD13" s="123"/>
      <c r="AE13" s="123"/>
      <c r="AF13" s="123"/>
      <c r="AG13" s="123"/>
      <c r="AH13" s="123"/>
      <c r="AI13" s="123"/>
      <c r="AJ13" s="123"/>
      <c r="AK13" s="123"/>
      <c r="AL13" s="123"/>
      <c r="AM13" s="141"/>
      <c r="AN13" s="276"/>
      <c r="AO13" s="123"/>
      <c r="AP13" s="123"/>
      <c r="AQ13" s="123"/>
      <c r="AR13" s="141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41"/>
      <c r="BD13" s="276"/>
      <c r="BE13" s="123"/>
      <c r="BF13" s="123"/>
      <c r="BG13" s="123"/>
      <c r="BH13" s="123"/>
      <c r="BI13" s="123"/>
      <c r="BJ13" s="123"/>
      <c r="BK13" s="123"/>
      <c r="BL13" s="123"/>
      <c r="BM13" s="123"/>
      <c r="BN13" s="141"/>
      <c r="BO13" s="276"/>
      <c r="BP13" s="123"/>
      <c r="BQ13" s="123"/>
      <c r="BR13" s="123"/>
      <c r="BS13" s="141"/>
      <c r="BT13" s="37"/>
      <c r="BU13" s="37"/>
      <c r="BV13" s="37"/>
      <c r="BW13" s="37"/>
      <c r="BX13" s="37"/>
      <c r="BY13" s="37"/>
      <c r="BZ13" s="37"/>
      <c r="CA13" s="37"/>
    </row>
    <row r="14" spans="1:79" ht="14.25" customHeight="1" x14ac:dyDescent="0.15">
      <c r="A14" s="232">
        <v>2</v>
      </c>
      <c r="B14" s="238" t="s">
        <v>87</v>
      </c>
      <c r="C14" s="238" t="s">
        <v>40</v>
      </c>
      <c r="D14" s="232" t="s">
        <v>88</v>
      </c>
      <c r="E14" s="244">
        <v>0.01</v>
      </c>
      <c r="F14" s="238" t="s">
        <v>92</v>
      </c>
      <c r="G14" s="238" t="s">
        <v>93</v>
      </c>
      <c r="H14" s="238" t="s">
        <v>94</v>
      </c>
      <c r="I14" s="232" t="s">
        <v>52</v>
      </c>
      <c r="J14" s="232">
        <v>265</v>
      </c>
      <c r="K14" s="232">
        <v>2401</v>
      </c>
      <c r="L14" s="225">
        <f>J14/K14</f>
        <v>0.11037067888379842</v>
      </c>
      <c r="M14" s="232">
        <v>2024</v>
      </c>
      <c r="N14" s="225">
        <v>0.11</v>
      </c>
      <c r="O14" s="225">
        <v>0.15</v>
      </c>
      <c r="P14" s="225">
        <v>0.35</v>
      </c>
      <c r="Q14" s="239">
        <v>0.4</v>
      </c>
      <c r="R14" s="231">
        <v>209</v>
      </c>
      <c r="S14" s="232">
        <v>2042</v>
      </c>
      <c r="T14" s="225">
        <f>R14/S14</f>
        <v>0.10235063663075417</v>
      </c>
      <c r="U14" s="231">
        <v>3</v>
      </c>
      <c r="V14" s="232">
        <v>64</v>
      </c>
      <c r="W14" s="225">
        <f>U14/V14</f>
        <v>4.6875E-2</v>
      </c>
      <c r="X14" s="226">
        <f t="shared" ref="X14:Y14" si="4">R14+U14</f>
        <v>212</v>
      </c>
      <c r="Y14" s="226">
        <f t="shared" si="4"/>
        <v>2106</v>
      </c>
      <c r="Z14" s="225">
        <f>X14/Y14</f>
        <v>0.10066476733143399</v>
      </c>
      <c r="AA14" s="225">
        <f>IF(Z14&gt;O14,100%,Z14/O14)</f>
        <v>0.67109844887622661</v>
      </c>
      <c r="AB14" s="227">
        <f>(AA14*$E$14)</f>
        <v>6.7109844887622665E-3</v>
      </c>
      <c r="AC14" s="231">
        <v>143</v>
      </c>
      <c r="AD14" s="232">
        <v>699</v>
      </c>
      <c r="AE14" s="225">
        <f>AC14/AD14</f>
        <v>0.20457796852646637</v>
      </c>
      <c r="AF14" s="231">
        <v>2</v>
      </c>
      <c r="AG14" s="232">
        <v>200</v>
      </c>
      <c r="AH14" s="225">
        <f>AF14/AG14</f>
        <v>0.01</v>
      </c>
      <c r="AI14" s="226">
        <f t="shared" ref="AI14:AJ14" si="5">AC14+AF14</f>
        <v>145</v>
      </c>
      <c r="AJ14" s="226">
        <f t="shared" si="5"/>
        <v>899</v>
      </c>
      <c r="AK14" s="225">
        <f>AI14/AJ14</f>
        <v>0.16129032258064516</v>
      </c>
      <c r="AL14" s="225">
        <f>IF(AK14&gt;Z14,100%,AK14/Z14)</f>
        <v>1</v>
      </c>
      <c r="AM14" s="227">
        <f>(AL14*$E$14)</f>
        <v>0.01</v>
      </c>
      <c r="AN14" s="228">
        <f t="shared" ref="AN14:AO14" si="6">+X14+AI14</f>
        <v>357</v>
      </c>
      <c r="AO14" s="226">
        <f t="shared" si="6"/>
        <v>3005</v>
      </c>
      <c r="AP14" s="225">
        <f>AN14/AO14</f>
        <v>0.11880199667221297</v>
      </c>
      <c r="AQ14" s="225">
        <f>IF(AP14&gt;O14,100%,AP14/O14)</f>
        <v>0.79201331114808649</v>
      </c>
      <c r="AR14" s="233">
        <f>(AQ14*E14)</f>
        <v>7.9201331114808655E-3</v>
      </c>
      <c r="AS14" s="226">
        <v>99</v>
      </c>
      <c r="AT14" s="226">
        <v>343</v>
      </c>
      <c r="AU14" s="225">
        <f>AS14/AT14</f>
        <v>0.28862973760932947</v>
      </c>
      <c r="AV14" s="226">
        <v>0</v>
      </c>
      <c r="AW14" s="226">
        <v>22</v>
      </c>
      <c r="AX14" s="225">
        <f>AV14/AW14</f>
        <v>0</v>
      </c>
      <c r="AY14" s="226">
        <f>AS14+AV14</f>
        <v>99</v>
      </c>
      <c r="AZ14" s="226">
        <v>355</v>
      </c>
      <c r="BA14" s="225">
        <f>AY14/AZ14</f>
        <v>0.27887323943661974</v>
      </c>
      <c r="BB14" s="225">
        <f>IF(BA14&gt;AP14,100%,BA14/AP14)</f>
        <v>1</v>
      </c>
      <c r="BC14" s="227">
        <f>(BB14*$E$14)</f>
        <v>0.01</v>
      </c>
      <c r="BD14" s="228">
        <v>63</v>
      </c>
      <c r="BE14" s="226">
        <v>118</v>
      </c>
      <c r="BF14" s="225">
        <f>BD14/BE14</f>
        <v>0.53389830508474578</v>
      </c>
      <c r="BG14" s="226">
        <v>1</v>
      </c>
      <c r="BH14" s="226">
        <v>3</v>
      </c>
      <c r="BI14" s="225">
        <f>BG14/BH14</f>
        <v>0.33333333333333331</v>
      </c>
      <c r="BJ14" s="226">
        <f t="shared" ref="BJ14:BK14" si="7">BD14+BG14</f>
        <v>64</v>
      </c>
      <c r="BK14" s="281">
        <f t="shared" si="7"/>
        <v>121</v>
      </c>
      <c r="BL14" s="225">
        <f>BJ14/BK14</f>
        <v>0.52892561983471076</v>
      </c>
      <c r="BM14" s="225">
        <f>IF(BL14&gt;BA14,100%,BL14/BA14)</f>
        <v>1</v>
      </c>
      <c r="BN14" s="227">
        <f>(BM14*$E$14)</f>
        <v>0.01</v>
      </c>
      <c r="BO14" s="228">
        <f t="shared" ref="BO14:BP14" si="8">+AN14+AY14+BJ14</f>
        <v>520</v>
      </c>
      <c r="BP14" s="226">
        <f t="shared" si="8"/>
        <v>3481</v>
      </c>
      <c r="BQ14" s="280">
        <f>BO14/BP14</f>
        <v>0.14938236139040506</v>
      </c>
      <c r="BR14" s="225">
        <f>IF(BQ14&gt;O14,100%,BQ14/O14)</f>
        <v>0.99588240926936711</v>
      </c>
      <c r="BS14" s="233">
        <f>(BR14*$E$14)</f>
        <v>9.958824092693672E-3</v>
      </c>
      <c r="BT14" s="37"/>
      <c r="BU14" s="37"/>
      <c r="BV14" s="37"/>
      <c r="BW14" s="37"/>
      <c r="BX14" s="37"/>
      <c r="BY14" s="37"/>
      <c r="BZ14" s="37"/>
      <c r="CA14" s="37"/>
    </row>
    <row r="15" spans="1:79" ht="14.25" customHeight="1" x14ac:dyDescent="0.15">
      <c r="A15" s="137"/>
      <c r="B15" s="242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57"/>
      <c r="R15" s="149"/>
      <c r="S15" s="137"/>
      <c r="T15" s="137"/>
      <c r="U15" s="149"/>
      <c r="V15" s="137"/>
      <c r="W15" s="137"/>
      <c r="X15" s="137"/>
      <c r="Y15" s="137"/>
      <c r="Z15" s="137"/>
      <c r="AA15" s="137"/>
      <c r="AB15" s="140"/>
      <c r="AC15" s="149"/>
      <c r="AD15" s="137"/>
      <c r="AE15" s="137"/>
      <c r="AF15" s="149"/>
      <c r="AG15" s="137"/>
      <c r="AH15" s="137"/>
      <c r="AI15" s="137"/>
      <c r="AJ15" s="137"/>
      <c r="AK15" s="137"/>
      <c r="AL15" s="137"/>
      <c r="AM15" s="140"/>
      <c r="AN15" s="322"/>
      <c r="AO15" s="137"/>
      <c r="AP15" s="137"/>
      <c r="AQ15" s="137"/>
      <c r="AR15" s="140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40"/>
      <c r="BD15" s="322"/>
      <c r="BE15" s="137"/>
      <c r="BF15" s="137"/>
      <c r="BG15" s="137"/>
      <c r="BH15" s="137"/>
      <c r="BI15" s="137"/>
      <c r="BJ15" s="137"/>
      <c r="BK15" s="137"/>
      <c r="BL15" s="137"/>
      <c r="BM15" s="137"/>
      <c r="BN15" s="140"/>
      <c r="BO15" s="322"/>
      <c r="BP15" s="137"/>
      <c r="BQ15" s="137"/>
      <c r="BR15" s="137"/>
      <c r="BS15" s="140"/>
      <c r="BT15" s="37"/>
      <c r="BU15" s="37"/>
      <c r="BV15" s="37"/>
      <c r="BW15" s="37"/>
      <c r="BX15" s="37"/>
      <c r="BY15" s="37"/>
      <c r="BZ15" s="37"/>
      <c r="CA15" s="37"/>
    </row>
    <row r="16" spans="1:79" ht="14.25" customHeight="1" x14ac:dyDescent="0.15">
      <c r="A16" s="137"/>
      <c r="B16" s="242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57"/>
      <c r="R16" s="149"/>
      <c r="S16" s="137"/>
      <c r="T16" s="137"/>
      <c r="U16" s="149"/>
      <c r="V16" s="137"/>
      <c r="W16" s="137"/>
      <c r="X16" s="137"/>
      <c r="Y16" s="137"/>
      <c r="Z16" s="137"/>
      <c r="AA16" s="137"/>
      <c r="AB16" s="140"/>
      <c r="AC16" s="149"/>
      <c r="AD16" s="137"/>
      <c r="AE16" s="137"/>
      <c r="AF16" s="149"/>
      <c r="AG16" s="137"/>
      <c r="AH16" s="137"/>
      <c r="AI16" s="137"/>
      <c r="AJ16" s="137"/>
      <c r="AK16" s="137"/>
      <c r="AL16" s="137"/>
      <c r="AM16" s="140"/>
      <c r="AN16" s="322"/>
      <c r="AO16" s="137"/>
      <c r="AP16" s="137"/>
      <c r="AQ16" s="137"/>
      <c r="AR16" s="140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40"/>
      <c r="BD16" s="322"/>
      <c r="BE16" s="137"/>
      <c r="BF16" s="137"/>
      <c r="BG16" s="137"/>
      <c r="BH16" s="137"/>
      <c r="BI16" s="137"/>
      <c r="BJ16" s="137"/>
      <c r="BK16" s="137"/>
      <c r="BL16" s="137"/>
      <c r="BM16" s="137"/>
      <c r="BN16" s="140"/>
      <c r="BO16" s="322"/>
      <c r="BP16" s="137"/>
      <c r="BQ16" s="137"/>
      <c r="BR16" s="137"/>
      <c r="BS16" s="140"/>
      <c r="BT16" s="37"/>
      <c r="BU16" s="37"/>
      <c r="BV16" s="37"/>
      <c r="BW16" s="37"/>
      <c r="BX16" s="37"/>
      <c r="BY16" s="37"/>
      <c r="BZ16" s="37"/>
      <c r="CA16" s="37"/>
    </row>
    <row r="17" spans="1:79" ht="30.75" customHeight="1" x14ac:dyDescent="0.15">
      <c r="A17" s="123"/>
      <c r="B17" s="24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54"/>
      <c r="R17" s="144"/>
      <c r="S17" s="123"/>
      <c r="T17" s="123"/>
      <c r="U17" s="144"/>
      <c r="V17" s="123"/>
      <c r="W17" s="123"/>
      <c r="X17" s="123"/>
      <c r="Y17" s="123"/>
      <c r="Z17" s="123"/>
      <c r="AA17" s="123"/>
      <c r="AB17" s="141"/>
      <c r="AC17" s="144"/>
      <c r="AD17" s="123"/>
      <c r="AE17" s="123"/>
      <c r="AF17" s="144"/>
      <c r="AG17" s="123"/>
      <c r="AH17" s="123"/>
      <c r="AI17" s="123"/>
      <c r="AJ17" s="123"/>
      <c r="AK17" s="123"/>
      <c r="AL17" s="123"/>
      <c r="AM17" s="141"/>
      <c r="AN17" s="276"/>
      <c r="AO17" s="123"/>
      <c r="AP17" s="123"/>
      <c r="AQ17" s="123"/>
      <c r="AR17" s="141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41"/>
      <c r="BD17" s="276"/>
      <c r="BE17" s="123"/>
      <c r="BF17" s="123"/>
      <c r="BG17" s="123"/>
      <c r="BH17" s="123"/>
      <c r="BI17" s="123"/>
      <c r="BJ17" s="123"/>
      <c r="BK17" s="123"/>
      <c r="BL17" s="123"/>
      <c r="BM17" s="123"/>
      <c r="BN17" s="141"/>
      <c r="BO17" s="276"/>
      <c r="BP17" s="123"/>
      <c r="BQ17" s="123"/>
      <c r="BR17" s="123"/>
      <c r="BS17" s="141"/>
      <c r="BT17" s="37"/>
      <c r="BU17" s="37"/>
      <c r="BV17" s="37"/>
      <c r="BW17" s="37"/>
      <c r="BX17" s="37"/>
      <c r="BY17" s="37"/>
      <c r="BZ17" s="37"/>
      <c r="CA17" s="37"/>
    </row>
    <row r="18" spans="1:79" ht="51" customHeight="1" x14ac:dyDescent="0.15">
      <c r="A18" s="232">
        <v>3</v>
      </c>
      <c r="B18" s="238" t="s">
        <v>87</v>
      </c>
      <c r="C18" s="238" t="s">
        <v>40</v>
      </c>
      <c r="D18" s="232" t="s">
        <v>88</v>
      </c>
      <c r="E18" s="244">
        <v>0.01</v>
      </c>
      <c r="F18" s="238" t="s">
        <v>95</v>
      </c>
      <c r="G18" s="238" t="s">
        <v>96</v>
      </c>
      <c r="H18" s="238" t="s">
        <v>97</v>
      </c>
      <c r="I18" s="232" t="s">
        <v>52</v>
      </c>
      <c r="J18" s="232">
        <v>1857</v>
      </c>
      <c r="K18" s="232">
        <v>3301</v>
      </c>
      <c r="L18" s="225">
        <f>J18/K18</f>
        <v>0.56255680096940319</v>
      </c>
      <c r="M18" s="232">
        <v>2024</v>
      </c>
      <c r="N18" s="225">
        <v>0.14000000000000001</v>
      </c>
      <c r="O18" s="225">
        <v>0.51</v>
      </c>
      <c r="P18" s="225">
        <v>0.1</v>
      </c>
      <c r="Q18" s="239">
        <v>0.08</v>
      </c>
      <c r="R18" s="231">
        <v>214</v>
      </c>
      <c r="S18" s="232">
        <v>428</v>
      </c>
      <c r="T18" s="225">
        <f>R18/S18</f>
        <v>0.5</v>
      </c>
      <c r="U18" s="232">
        <v>13</v>
      </c>
      <c r="V18" s="232">
        <v>13</v>
      </c>
      <c r="W18" s="225">
        <f>U18/V18</f>
        <v>1</v>
      </c>
      <c r="X18" s="226">
        <f t="shared" ref="X18:Y18" si="9">R18+U18</f>
        <v>227</v>
      </c>
      <c r="Y18" s="226">
        <f t="shared" si="9"/>
        <v>441</v>
      </c>
      <c r="Z18" s="225">
        <f>X18/Y18</f>
        <v>0.51473922902494329</v>
      </c>
      <c r="AA18" s="225">
        <f>IF(Z18&gt;O18,100%,Z18/O18)</f>
        <v>1</v>
      </c>
      <c r="AB18" s="227">
        <f>(AA18*$E$18)</f>
        <v>0.01</v>
      </c>
      <c r="AC18" s="231">
        <v>314</v>
      </c>
      <c r="AD18" s="232">
        <v>379</v>
      </c>
      <c r="AE18" s="225">
        <f>AC18/AD18</f>
        <v>0.82849604221635886</v>
      </c>
      <c r="AF18" s="232">
        <v>16</v>
      </c>
      <c r="AG18" s="232">
        <v>24</v>
      </c>
      <c r="AH18" s="225">
        <f>AF18/AG18</f>
        <v>0.66666666666666663</v>
      </c>
      <c r="AI18" s="226">
        <f t="shared" ref="AI18:AJ18" si="10">AC18+AF18</f>
        <v>330</v>
      </c>
      <c r="AJ18" s="226">
        <f t="shared" si="10"/>
        <v>403</v>
      </c>
      <c r="AK18" s="225">
        <f>AI18/AJ18</f>
        <v>0.81885856079404462</v>
      </c>
      <c r="AL18" s="225">
        <f>IF(AK18&gt;Z18,100%,AK18/Z18)</f>
        <v>1</v>
      </c>
      <c r="AM18" s="227">
        <f>(AL18*$E$18)</f>
        <v>0.01</v>
      </c>
      <c r="AN18" s="228">
        <f t="shared" ref="AN18:AO18" si="11">+X18+AI18</f>
        <v>557</v>
      </c>
      <c r="AO18" s="226">
        <f t="shared" si="11"/>
        <v>844</v>
      </c>
      <c r="AP18" s="225">
        <f>AN18/AO18</f>
        <v>0.65995260663507105</v>
      </c>
      <c r="AQ18" s="225">
        <f>IF(AP18&gt;O18,100%,AP18/O18)</f>
        <v>1</v>
      </c>
      <c r="AR18" s="233">
        <f>(AQ18*E18)</f>
        <v>0.01</v>
      </c>
      <c r="AS18" s="226">
        <v>132</v>
      </c>
      <c r="AT18" s="226">
        <v>241</v>
      </c>
      <c r="AU18" s="225">
        <f>AS18/AT18</f>
        <v>0.5477178423236515</v>
      </c>
      <c r="AV18" s="226">
        <v>10</v>
      </c>
      <c r="AW18" s="226">
        <v>11</v>
      </c>
      <c r="AX18" s="225">
        <f>AV18/AW18</f>
        <v>0.90909090909090906</v>
      </c>
      <c r="AY18" s="226">
        <f t="shared" ref="AY18:AZ18" si="12">AS18+AV18</f>
        <v>142</v>
      </c>
      <c r="AZ18" s="226">
        <f t="shared" si="12"/>
        <v>252</v>
      </c>
      <c r="BA18" s="225">
        <f>AY18/AZ18</f>
        <v>0.56349206349206349</v>
      </c>
      <c r="BB18" s="225">
        <f>IF(BA18&gt;AP18,100%,BA18/AP18)</f>
        <v>0.85383716622495798</v>
      </c>
      <c r="BC18" s="227">
        <f>(BB18*$E$18)</f>
        <v>8.5383716622495793E-3</v>
      </c>
      <c r="BD18" s="228">
        <v>88</v>
      </c>
      <c r="BE18" s="226">
        <v>434</v>
      </c>
      <c r="BF18" s="225">
        <f>BD18/BE18</f>
        <v>0.20276497695852536</v>
      </c>
      <c r="BG18" s="226">
        <v>13</v>
      </c>
      <c r="BH18" s="226">
        <v>26</v>
      </c>
      <c r="BI18" s="225">
        <f>BG18/BH18</f>
        <v>0.5</v>
      </c>
      <c r="BJ18" s="226">
        <f t="shared" ref="BJ18:BK18" si="13">BD18+BG18</f>
        <v>101</v>
      </c>
      <c r="BK18" s="226">
        <f t="shared" si="13"/>
        <v>460</v>
      </c>
      <c r="BL18" s="225">
        <f>BJ18/BK18</f>
        <v>0.21956521739130436</v>
      </c>
      <c r="BM18" s="225">
        <f>IF(BL18&gt;BA18,100%,BL18/BA18)</f>
        <v>0.38965094917330068</v>
      </c>
      <c r="BN18" s="227">
        <f>(BM18*$E$18)</f>
        <v>3.896509491733007E-3</v>
      </c>
      <c r="BO18" s="234">
        <f t="shared" ref="BO18:BP18" si="14">+AN18+AY18+BJ18</f>
        <v>800</v>
      </c>
      <c r="BP18" s="235">
        <f t="shared" si="14"/>
        <v>1556</v>
      </c>
      <c r="BQ18" s="236">
        <f>BO18/BP18</f>
        <v>0.51413881748071977</v>
      </c>
      <c r="BR18" s="237">
        <f>BQ18/O18</f>
        <v>1.0081153283935682</v>
      </c>
      <c r="BS18" s="233">
        <f>(BR18*$E$18)</f>
        <v>1.0081153283935683E-2</v>
      </c>
      <c r="BT18" s="37"/>
      <c r="BU18" s="37"/>
      <c r="BV18" s="37"/>
      <c r="BW18" s="37"/>
      <c r="BX18" s="37"/>
      <c r="BY18" s="37"/>
      <c r="BZ18" s="37"/>
      <c r="CA18" s="37"/>
    </row>
    <row r="19" spans="1:79" ht="42.75" customHeight="1" x14ac:dyDescent="0.15">
      <c r="A19" s="137"/>
      <c r="B19" s="242"/>
      <c r="C19" s="137"/>
      <c r="D19" s="137"/>
      <c r="E19" s="137"/>
      <c r="F19" s="137"/>
      <c r="G19" s="137"/>
      <c r="H19" s="161"/>
      <c r="I19" s="161"/>
      <c r="J19" s="161"/>
      <c r="K19" s="161"/>
      <c r="L19" s="161"/>
      <c r="M19" s="161"/>
      <c r="N19" s="161"/>
      <c r="O19" s="161"/>
      <c r="P19" s="161"/>
      <c r="Q19" s="240"/>
      <c r="R19" s="165"/>
      <c r="S19" s="161"/>
      <c r="T19" s="161"/>
      <c r="U19" s="161"/>
      <c r="V19" s="161"/>
      <c r="W19" s="161"/>
      <c r="X19" s="161"/>
      <c r="Y19" s="161"/>
      <c r="Z19" s="161"/>
      <c r="AA19" s="161"/>
      <c r="AB19" s="166"/>
      <c r="AC19" s="165"/>
      <c r="AD19" s="161"/>
      <c r="AE19" s="161"/>
      <c r="AF19" s="161"/>
      <c r="AG19" s="161"/>
      <c r="AH19" s="161"/>
      <c r="AI19" s="161"/>
      <c r="AJ19" s="161"/>
      <c r="AK19" s="161"/>
      <c r="AL19" s="161"/>
      <c r="AM19" s="166"/>
      <c r="AN19" s="229"/>
      <c r="AO19" s="161"/>
      <c r="AP19" s="161"/>
      <c r="AQ19" s="161"/>
      <c r="AR19" s="166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6"/>
      <c r="BD19" s="229"/>
      <c r="BE19" s="161"/>
      <c r="BF19" s="161"/>
      <c r="BG19" s="161"/>
      <c r="BH19" s="161"/>
      <c r="BI19" s="161"/>
      <c r="BJ19" s="161"/>
      <c r="BK19" s="161"/>
      <c r="BL19" s="161"/>
      <c r="BM19" s="161"/>
      <c r="BN19" s="166"/>
      <c r="BO19" s="229"/>
      <c r="BP19" s="161"/>
      <c r="BQ19" s="161"/>
      <c r="BR19" s="161"/>
      <c r="BS19" s="166"/>
      <c r="BT19" s="37"/>
      <c r="BU19" s="37"/>
      <c r="BV19" s="37"/>
      <c r="BW19" s="37"/>
      <c r="BX19" s="37"/>
      <c r="BY19" s="37"/>
      <c r="BZ19" s="37"/>
      <c r="CA19" s="37"/>
    </row>
    <row r="20" spans="1:79" ht="14.25" hidden="1" customHeight="1" x14ac:dyDescent="0.15">
      <c r="A20" s="123"/>
      <c r="B20" s="243"/>
      <c r="C20" s="123"/>
      <c r="D20" s="123"/>
      <c r="E20" s="123"/>
      <c r="F20" s="123"/>
      <c r="G20" s="123"/>
      <c r="H20" s="128"/>
      <c r="I20" s="128"/>
      <c r="J20" s="128"/>
      <c r="K20" s="128"/>
      <c r="L20" s="128"/>
      <c r="M20" s="128"/>
      <c r="N20" s="128"/>
      <c r="O20" s="128"/>
      <c r="P20" s="128"/>
      <c r="Q20" s="241"/>
      <c r="R20" s="132"/>
      <c r="S20" s="128"/>
      <c r="T20" s="128"/>
      <c r="U20" s="128"/>
      <c r="V20" s="128"/>
      <c r="W20" s="128"/>
      <c r="X20" s="128"/>
      <c r="Y20" s="128"/>
      <c r="Z20" s="128"/>
      <c r="AA20" s="128"/>
      <c r="AB20" s="130"/>
      <c r="AC20" s="132"/>
      <c r="AD20" s="128"/>
      <c r="AE20" s="128"/>
      <c r="AF20" s="128"/>
      <c r="AG20" s="128"/>
      <c r="AH20" s="128"/>
      <c r="AI20" s="128"/>
      <c r="AJ20" s="128"/>
      <c r="AK20" s="128"/>
      <c r="AL20" s="128"/>
      <c r="AM20" s="130"/>
      <c r="AN20" s="230"/>
      <c r="AO20" s="128"/>
      <c r="AP20" s="128"/>
      <c r="AQ20" s="128"/>
      <c r="AR20" s="130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30"/>
      <c r="BD20" s="230"/>
      <c r="BE20" s="128"/>
      <c r="BF20" s="128"/>
      <c r="BG20" s="128"/>
      <c r="BH20" s="128"/>
      <c r="BI20" s="128"/>
      <c r="BJ20" s="128"/>
      <c r="BK20" s="128"/>
      <c r="BL20" s="128"/>
      <c r="BM20" s="128"/>
      <c r="BN20" s="130"/>
      <c r="BO20" s="230"/>
      <c r="BP20" s="128"/>
      <c r="BQ20" s="128"/>
      <c r="BR20" s="128"/>
      <c r="BS20" s="130"/>
      <c r="BT20" s="37"/>
      <c r="BU20" s="37"/>
      <c r="BV20" s="37"/>
      <c r="BW20" s="37"/>
      <c r="BX20" s="37"/>
      <c r="BY20" s="37"/>
      <c r="BZ20" s="37"/>
      <c r="CA20" s="37"/>
    </row>
    <row r="21" spans="1:79" ht="39" customHeight="1" x14ac:dyDescent="0.15">
      <c r="A21" s="238">
        <v>4</v>
      </c>
      <c r="B21" s="238" t="s">
        <v>98</v>
      </c>
      <c r="C21" s="238" t="s">
        <v>99</v>
      </c>
      <c r="D21" s="238" t="s">
        <v>88</v>
      </c>
      <c r="E21" s="245">
        <v>2.5000000000000001E-2</v>
      </c>
      <c r="F21" s="238" t="s">
        <v>100</v>
      </c>
      <c r="G21" s="238" t="s">
        <v>101</v>
      </c>
      <c r="H21" s="238" t="s">
        <v>102</v>
      </c>
      <c r="I21" s="238" t="s">
        <v>52</v>
      </c>
      <c r="J21" s="238">
        <v>4417</v>
      </c>
      <c r="K21" s="238">
        <v>25103</v>
      </c>
      <c r="L21" s="248">
        <f>J21/K21</f>
        <v>0.17595506513165757</v>
      </c>
      <c r="M21" s="238">
        <v>2024</v>
      </c>
      <c r="N21" s="248">
        <v>0.32</v>
      </c>
      <c r="O21" s="248">
        <v>0.35499999999999998</v>
      </c>
      <c r="P21" s="248">
        <v>0.53</v>
      </c>
      <c r="Q21" s="249">
        <v>0.7</v>
      </c>
      <c r="R21" s="250">
        <v>1099</v>
      </c>
      <c r="S21" s="250">
        <v>12006</v>
      </c>
      <c r="T21" s="225">
        <f>R21/S21</f>
        <v>9.1537564551057798E-2</v>
      </c>
      <c r="U21" s="250">
        <v>135</v>
      </c>
      <c r="V21" s="250">
        <v>898</v>
      </c>
      <c r="W21" s="225">
        <f>U21/V21</f>
        <v>0.15033407572383073</v>
      </c>
      <c r="X21" s="226">
        <f t="shared" ref="X21:Y21" si="15">R21+U21</f>
        <v>1234</v>
      </c>
      <c r="Y21" s="226">
        <f t="shared" si="15"/>
        <v>12904</v>
      </c>
      <c r="Z21" s="225">
        <f>X21/Y21</f>
        <v>9.5629262244265351E-2</v>
      </c>
      <c r="AA21" s="225">
        <f>IF(Z21&gt;O21,100%,Z21/O21)</f>
        <v>0.26937820350497282</v>
      </c>
      <c r="AB21" s="227">
        <f>(AA21*$E$21)</f>
        <v>6.7344550876243213E-3</v>
      </c>
      <c r="AC21" s="250">
        <v>1106</v>
      </c>
      <c r="AD21" s="250">
        <v>12006</v>
      </c>
      <c r="AE21" s="225">
        <f>AC21/AD21</f>
        <v>9.212060636348493E-2</v>
      </c>
      <c r="AF21" s="250">
        <v>103</v>
      </c>
      <c r="AG21" s="250">
        <v>898</v>
      </c>
      <c r="AH21" s="225">
        <f>AF21/AG21</f>
        <v>0.11469933184855234</v>
      </c>
      <c r="AI21" s="226">
        <f t="shared" ref="AI21:AJ21" si="16">AC21+AF21</f>
        <v>1209</v>
      </c>
      <c r="AJ21" s="226">
        <f t="shared" si="16"/>
        <v>12904</v>
      </c>
      <c r="AK21" s="225">
        <f>AI21/AJ21</f>
        <v>9.3691878487290756E-2</v>
      </c>
      <c r="AL21" s="225">
        <f>IF(AK21&gt;Z21,100%,AK21/Z21)</f>
        <v>0.97974068071312792</v>
      </c>
      <c r="AM21" s="227">
        <f>(AL21*$E$21)</f>
        <v>2.44935170178282E-2</v>
      </c>
      <c r="AN21" s="228">
        <f>+X21+AI21</f>
        <v>2443</v>
      </c>
      <c r="AO21" s="226">
        <f>+AJ21</f>
        <v>12904</v>
      </c>
      <c r="AP21" s="225">
        <f>AN21/AO21</f>
        <v>0.18932114073155612</v>
      </c>
      <c r="AQ21" s="225">
        <f>IF(AP21&gt;O21,100%,AP21/O21)</f>
        <v>0.53329898797621444</v>
      </c>
      <c r="AR21" s="233">
        <f>(AQ21*E21)</f>
        <v>1.3332474699405362E-2</v>
      </c>
      <c r="AS21" s="226">
        <v>1403</v>
      </c>
      <c r="AT21" s="226">
        <v>12904</v>
      </c>
      <c r="AU21" s="225">
        <f>AS21/AT21</f>
        <v>0.10872597644141352</v>
      </c>
      <c r="AV21" s="226">
        <v>125</v>
      </c>
      <c r="AW21" s="226">
        <v>898</v>
      </c>
      <c r="AX21" s="225">
        <f>AV21/AW21</f>
        <v>0.13919821826280623</v>
      </c>
      <c r="AY21" s="226">
        <f t="shared" ref="AY21:AZ21" si="17">AS21+AV21</f>
        <v>1528</v>
      </c>
      <c r="AZ21" s="226">
        <f t="shared" si="17"/>
        <v>13802</v>
      </c>
      <c r="BA21" s="225">
        <f>AY21/AZ21</f>
        <v>0.11070859295754239</v>
      </c>
      <c r="BB21" s="225">
        <f>IF(BA21&gt;AP21,100%,BA21/AP21)</f>
        <v>0.58476614143435401</v>
      </c>
      <c r="BC21" s="227">
        <f>(BB21*$E$21)</f>
        <v>1.4619153535858851E-2</v>
      </c>
      <c r="BD21" s="246">
        <v>1300</v>
      </c>
      <c r="BE21" s="247">
        <v>12006</v>
      </c>
      <c r="BF21" s="251">
        <v>0.09</v>
      </c>
      <c r="BG21" s="247">
        <v>95</v>
      </c>
      <c r="BH21" s="247">
        <v>898</v>
      </c>
      <c r="BI21" s="251">
        <v>0.09</v>
      </c>
      <c r="BJ21" s="226">
        <f t="shared" ref="BJ21:BK21" si="18">BD21+BG21</f>
        <v>1395</v>
      </c>
      <c r="BK21" s="226">
        <f t="shared" si="18"/>
        <v>12904</v>
      </c>
      <c r="BL21" s="225">
        <f>BJ21/BK21</f>
        <v>0.10810601363918165</v>
      </c>
      <c r="BM21" s="225">
        <f>IF(BL21&gt;BA21,100%,BL21/BA21)</f>
        <v>0.97649162319894312</v>
      </c>
      <c r="BN21" s="227">
        <f>(BM21*$E$21)</f>
        <v>2.4412290579973579E-2</v>
      </c>
      <c r="BO21" s="228">
        <f>+AN21+AY21+BJ21</f>
        <v>5366</v>
      </c>
      <c r="BP21" s="226">
        <f>+AO21</f>
        <v>12904</v>
      </c>
      <c r="BQ21" s="225">
        <f>BO21/BP21</f>
        <v>0.4158400495970242</v>
      </c>
      <c r="BR21" s="225">
        <f>IF(BQ21&gt;O21,100%,BQ21/O21)</f>
        <v>1</v>
      </c>
      <c r="BS21" s="233">
        <f>(BR21*$E$21)</f>
        <v>2.5000000000000001E-2</v>
      </c>
      <c r="BT21" s="37"/>
      <c r="BU21" s="37"/>
      <c r="BV21" s="37"/>
      <c r="BW21" s="37"/>
      <c r="BX21" s="37"/>
      <c r="BY21" s="37"/>
      <c r="BZ21" s="37"/>
      <c r="CA21" s="37"/>
    </row>
    <row r="22" spans="1:79" ht="60" customHeight="1" x14ac:dyDescent="0.15">
      <c r="A22" s="123"/>
      <c r="B22" s="123"/>
      <c r="C22" s="123"/>
      <c r="D22" s="123"/>
      <c r="E22" s="123"/>
      <c r="F22" s="123"/>
      <c r="G22" s="123"/>
      <c r="H22" s="128"/>
      <c r="I22" s="128"/>
      <c r="J22" s="128"/>
      <c r="K22" s="128"/>
      <c r="L22" s="128"/>
      <c r="M22" s="128"/>
      <c r="N22" s="128"/>
      <c r="O22" s="128"/>
      <c r="P22" s="128"/>
      <c r="Q22" s="241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30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30"/>
      <c r="AN22" s="230"/>
      <c r="AO22" s="128"/>
      <c r="AP22" s="128"/>
      <c r="AQ22" s="128"/>
      <c r="AR22" s="130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30"/>
      <c r="BD22" s="230"/>
      <c r="BE22" s="128"/>
      <c r="BF22" s="128"/>
      <c r="BG22" s="128"/>
      <c r="BH22" s="128"/>
      <c r="BI22" s="128"/>
      <c r="BJ22" s="128"/>
      <c r="BK22" s="128"/>
      <c r="BL22" s="128"/>
      <c r="BM22" s="128"/>
      <c r="BN22" s="130"/>
      <c r="BO22" s="230"/>
      <c r="BP22" s="128"/>
      <c r="BQ22" s="128"/>
      <c r="BR22" s="128"/>
      <c r="BS22" s="130"/>
      <c r="BT22" s="37"/>
      <c r="BU22" s="37"/>
      <c r="BV22" s="37"/>
      <c r="BW22" s="37"/>
      <c r="BX22" s="37"/>
      <c r="BY22" s="37"/>
      <c r="BZ22" s="37"/>
      <c r="CA22" s="37"/>
    </row>
    <row r="23" spans="1:79" ht="36" customHeight="1" x14ac:dyDescent="0.15">
      <c r="A23" s="238">
        <v>5</v>
      </c>
      <c r="B23" s="238" t="s">
        <v>98</v>
      </c>
      <c r="C23" s="238" t="s">
        <v>99</v>
      </c>
      <c r="D23" s="238" t="s">
        <v>88</v>
      </c>
      <c r="E23" s="245">
        <v>2.5000000000000001E-2</v>
      </c>
      <c r="F23" s="238" t="s">
        <v>103</v>
      </c>
      <c r="G23" s="238" t="s">
        <v>104</v>
      </c>
      <c r="H23" s="238" t="s">
        <v>105</v>
      </c>
      <c r="I23" s="238" t="s">
        <v>52</v>
      </c>
      <c r="J23" s="238">
        <v>561</v>
      </c>
      <c r="K23" s="238">
        <v>4745</v>
      </c>
      <c r="L23" s="248">
        <f>J23/K23</f>
        <v>0.11822971548998946</v>
      </c>
      <c r="M23" s="238">
        <v>2024</v>
      </c>
      <c r="N23" s="248">
        <v>0.32</v>
      </c>
      <c r="O23" s="248">
        <v>0.12</v>
      </c>
      <c r="P23" s="248">
        <v>0.34</v>
      </c>
      <c r="Q23" s="249">
        <v>0.35</v>
      </c>
      <c r="R23" s="255">
        <v>87</v>
      </c>
      <c r="S23" s="250">
        <v>744</v>
      </c>
      <c r="T23" s="248">
        <f>R23/S23</f>
        <v>0.11693548387096774</v>
      </c>
      <c r="U23" s="255">
        <v>6</v>
      </c>
      <c r="V23" s="250">
        <v>80</v>
      </c>
      <c r="W23" s="248">
        <f>U23/V23</f>
        <v>7.4999999999999997E-2</v>
      </c>
      <c r="X23" s="226">
        <f t="shared" ref="X23:Y23" si="19">R23+U23</f>
        <v>93</v>
      </c>
      <c r="Y23" s="226">
        <f t="shared" si="19"/>
        <v>824</v>
      </c>
      <c r="Z23" s="225">
        <f>X23/Y23</f>
        <v>0.11286407766990292</v>
      </c>
      <c r="AA23" s="225">
        <f>IF(Z23&gt;O23,100%,Z23/O23)</f>
        <v>0.94053398058252435</v>
      </c>
      <c r="AB23" s="227">
        <f>(AA23*$E$23)</f>
        <v>2.351334951456311E-2</v>
      </c>
      <c r="AC23" s="255">
        <v>95</v>
      </c>
      <c r="AD23" s="250">
        <v>480</v>
      </c>
      <c r="AE23" s="248">
        <f>AC23/AD23</f>
        <v>0.19791666666666666</v>
      </c>
      <c r="AF23" s="255">
        <v>8</v>
      </c>
      <c r="AG23" s="250">
        <v>31</v>
      </c>
      <c r="AH23" s="248">
        <f>AF23/AG23</f>
        <v>0.25806451612903225</v>
      </c>
      <c r="AI23" s="226">
        <f t="shared" ref="AI23:AJ23" si="20">AC23+AF23</f>
        <v>103</v>
      </c>
      <c r="AJ23" s="226">
        <f t="shared" si="20"/>
        <v>511</v>
      </c>
      <c r="AK23" s="225">
        <f>AI23/AJ23</f>
        <v>0.20156555772994128</v>
      </c>
      <c r="AL23" s="225">
        <f>IF(AK23&gt;Z23,100%,AK23/Z23)</f>
        <v>1</v>
      </c>
      <c r="AM23" s="227">
        <f>(AL23*$E$23)</f>
        <v>2.5000000000000001E-2</v>
      </c>
      <c r="AN23" s="228">
        <f t="shared" ref="AN23:AO23" si="21">+X23+AI23</f>
        <v>196</v>
      </c>
      <c r="AO23" s="226">
        <f t="shared" si="21"/>
        <v>1335</v>
      </c>
      <c r="AP23" s="225">
        <f>AN23/AO23</f>
        <v>0.14681647940074907</v>
      </c>
      <c r="AQ23" s="225">
        <f>IF(AP23&gt;O23,100%,AP23/O23)</f>
        <v>1</v>
      </c>
      <c r="AR23" s="233">
        <f>(AQ23*E23)</f>
        <v>2.5000000000000001E-2</v>
      </c>
      <c r="AS23" s="226">
        <v>70</v>
      </c>
      <c r="AT23" s="226">
        <v>528</v>
      </c>
      <c r="AU23" s="248">
        <f>AS23/AT23</f>
        <v>0.13257575757575757</v>
      </c>
      <c r="AV23" s="226">
        <v>4</v>
      </c>
      <c r="AW23" s="226">
        <v>27</v>
      </c>
      <c r="AX23" s="248">
        <f>AV23/AW23</f>
        <v>0.14814814814814814</v>
      </c>
      <c r="AY23" s="226">
        <f t="shared" ref="AY23:AZ23" si="22">AS23+AV23</f>
        <v>74</v>
      </c>
      <c r="AZ23" s="226">
        <f t="shared" si="22"/>
        <v>555</v>
      </c>
      <c r="BA23" s="225">
        <f>AY23/AZ23</f>
        <v>0.13333333333333333</v>
      </c>
      <c r="BB23" s="225">
        <f>IF(BA23&gt;AP23,100%,BA23/AP23)</f>
        <v>0.90816326530612235</v>
      </c>
      <c r="BC23" s="227">
        <f>(BB23*$E$23)</f>
        <v>2.2704081632653059E-2</v>
      </c>
      <c r="BD23" s="252">
        <v>55</v>
      </c>
      <c r="BE23" s="253">
        <v>428</v>
      </c>
      <c r="BF23" s="254">
        <v>0.13</v>
      </c>
      <c r="BG23" s="253">
        <v>2</v>
      </c>
      <c r="BH23" s="253">
        <v>13</v>
      </c>
      <c r="BI23" s="254">
        <v>0.15</v>
      </c>
      <c r="BJ23" s="226">
        <f t="shared" ref="BJ23:BK23" si="23">BD23+BG23</f>
        <v>57</v>
      </c>
      <c r="BK23" s="226">
        <f t="shared" si="23"/>
        <v>441</v>
      </c>
      <c r="BL23" s="225">
        <f>BJ23/BK23</f>
        <v>0.12925170068027211</v>
      </c>
      <c r="BM23" s="225">
        <f>IF(BL23&gt;BA23,100%,BL23/BA23)</f>
        <v>0.96938775510204089</v>
      </c>
      <c r="BN23" s="227">
        <f>(BM23*$E$23)</f>
        <v>2.4234693877551023E-2</v>
      </c>
      <c r="BO23" s="228">
        <f>+AN23+AY23+BJ23</f>
        <v>327</v>
      </c>
      <c r="BP23" s="226">
        <f>+AO23+AZ23-BK23</f>
        <v>1449</v>
      </c>
      <c r="BQ23" s="225">
        <f>BO23/BP23</f>
        <v>0.22567287784679088</v>
      </c>
      <c r="BR23" s="225">
        <f>IF(BQ23&gt;O23,100%,BQ23/O23)</f>
        <v>1</v>
      </c>
      <c r="BS23" s="233">
        <f>(BR23*$E$23)</f>
        <v>2.5000000000000001E-2</v>
      </c>
      <c r="BT23" s="37"/>
      <c r="BU23" s="37"/>
      <c r="BV23" s="37"/>
      <c r="BW23" s="37"/>
      <c r="BX23" s="37"/>
      <c r="BY23" s="37"/>
      <c r="BZ23" s="37"/>
      <c r="CA23" s="37"/>
    </row>
    <row r="24" spans="1:79" ht="50.25" customHeight="1" x14ac:dyDescent="0.15">
      <c r="A24" s="123"/>
      <c r="B24" s="123"/>
      <c r="C24" s="123"/>
      <c r="D24" s="123"/>
      <c r="E24" s="123"/>
      <c r="F24" s="123"/>
      <c r="G24" s="123"/>
      <c r="H24" s="128"/>
      <c r="I24" s="128"/>
      <c r="J24" s="128"/>
      <c r="K24" s="128"/>
      <c r="L24" s="128"/>
      <c r="M24" s="128"/>
      <c r="N24" s="128"/>
      <c r="O24" s="128"/>
      <c r="P24" s="128"/>
      <c r="Q24" s="241"/>
      <c r="R24" s="132"/>
      <c r="S24" s="128"/>
      <c r="T24" s="128"/>
      <c r="U24" s="132"/>
      <c r="V24" s="128"/>
      <c r="W24" s="128"/>
      <c r="X24" s="128"/>
      <c r="Y24" s="128"/>
      <c r="Z24" s="128"/>
      <c r="AA24" s="128"/>
      <c r="AB24" s="130"/>
      <c r="AC24" s="132"/>
      <c r="AD24" s="128"/>
      <c r="AE24" s="128"/>
      <c r="AF24" s="132"/>
      <c r="AG24" s="128"/>
      <c r="AH24" s="128"/>
      <c r="AI24" s="128"/>
      <c r="AJ24" s="128"/>
      <c r="AK24" s="128"/>
      <c r="AL24" s="128"/>
      <c r="AM24" s="130"/>
      <c r="AN24" s="230"/>
      <c r="AO24" s="128"/>
      <c r="AP24" s="128"/>
      <c r="AQ24" s="128"/>
      <c r="AR24" s="130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30"/>
      <c r="BD24" s="230"/>
      <c r="BE24" s="128"/>
      <c r="BF24" s="128"/>
      <c r="BG24" s="128"/>
      <c r="BH24" s="128"/>
      <c r="BI24" s="128"/>
      <c r="BJ24" s="128"/>
      <c r="BK24" s="128"/>
      <c r="BL24" s="128"/>
      <c r="BM24" s="128"/>
      <c r="BN24" s="130"/>
      <c r="BO24" s="230"/>
      <c r="BP24" s="128"/>
      <c r="BQ24" s="128"/>
      <c r="BR24" s="128"/>
      <c r="BS24" s="130"/>
      <c r="BT24" s="37"/>
      <c r="BU24" s="37"/>
      <c r="BV24" s="37"/>
      <c r="BW24" s="37"/>
      <c r="BX24" s="37"/>
      <c r="BY24" s="37"/>
      <c r="BZ24" s="37"/>
      <c r="CA24" s="37"/>
    </row>
    <row r="25" spans="1:79" ht="30" customHeight="1" x14ac:dyDescent="0.15">
      <c r="A25" s="238">
        <v>6</v>
      </c>
      <c r="B25" s="238" t="s">
        <v>98</v>
      </c>
      <c r="C25" s="238" t="s">
        <v>99</v>
      </c>
      <c r="D25" s="238" t="s">
        <v>88</v>
      </c>
      <c r="E25" s="245">
        <v>0.04</v>
      </c>
      <c r="F25" s="238" t="s">
        <v>106</v>
      </c>
      <c r="G25" s="238" t="s">
        <v>107</v>
      </c>
      <c r="H25" s="238" t="s">
        <v>108</v>
      </c>
      <c r="I25" s="238" t="s">
        <v>52</v>
      </c>
      <c r="J25" s="238">
        <v>101</v>
      </c>
      <c r="K25" s="238">
        <v>873</v>
      </c>
      <c r="L25" s="248">
        <f>J25/K25</f>
        <v>0.1156930126002291</v>
      </c>
      <c r="M25" s="238">
        <v>2024</v>
      </c>
      <c r="N25" s="248">
        <v>0.4</v>
      </c>
      <c r="O25" s="248">
        <v>0.4</v>
      </c>
      <c r="P25" s="248">
        <v>0.4</v>
      </c>
      <c r="Q25" s="249">
        <v>0.4</v>
      </c>
      <c r="R25" s="247">
        <v>75</v>
      </c>
      <c r="S25" s="247">
        <v>787</v>
      </c>
      <c r="T25" s="248">
        <f>R25/S25</f>
        <v>9.5298602287166453E-2</v>
      </c>
      <c r="U25" s="255">
        <v>2</v>
      </c>
      <c r="V25" s="250">
        <v>18</v>
      </c>
      <c r="W25" s="248">
        <f>U25/V25</f>
        <v>0.1111111111111111</v>
      </c>
      <c r="X25" s="226">
        <f t="shared" ref="X25:Y25" si="24">R25+U25</f>
        <v>77</v>
      </c>
      <c r="Y25" s="226">
        <f t="shared" si="24"/>
        <v>805</v>
      </c>
      <c r="Z25" s="225">
        <f>X25/Y25</f>
        <v>9.5652173913043481E-2</v>
      </c>
      <c r="AA25" s="225">
        <f>IF(Z25&gt;O25,100%,Z25/O25)</f>
        <v>0.2391304347826087</v>
      </c>
      <c r="AB25" s="227">
        <f>(AA25*$E$25)</f>
        <v>9.5652173913043492E-3</v>
      </c>
      <c r="AC25" s="255">
        <v>81</v>
      </c>
      <c r="AD25" s="250">
        <v>845</v>
      </c>
      <c r="AE25" s="248">
        <f>AC25/AD25</f>
        <v>9.5857988165680474E-2</v>
      </c>
      <c r="AF25" s="255">
        <v>3</v>
      </c>
      <c r="AG25" s="250">
        <v>26</v>
      </c>
      <c r="AH25" s="248">
        <f>AF25/AG25</f>
        <v>0.11538461538461539</v>
      </c>
      <c r="AI25" s="226">
        <f t="shared" ref="AI25:AJ25" si="25">AC25+AF25</f>
        <v>84</v>
      </c>
      <c r="AJ25" s="226">
        <f t="shared" si="25"/>
        <v>871</v>
      </c>
      <c r="AK25" s="225">
        <f>AI25/AJ25</f>
        <v>9.6440872560275545E-2</v>
      </c>
      <c r="AL25" s="225">
        <f>IF(AK25&gt;Z25,100%,AK25/Z25)</f>
        <v>1</v>
      </c>
      <c r="AM25" s="227">
        <f>(AL25*$E$25)</f>
        <v>0.04</v>
      </c>
      <c r="AN25" s="228">
        <v>84</v>
      </c>
      <c r="AO25" s="226">
        <v>871</v>
      </c>
      <c r="AP25" s="225">
        <f>AN25/AO25</f>
        <v>9.6440872560275545E-2</v>
      </c>
      <c r="AQ25" s="225">
        <f>IF(AP25&gt;O25,100%,AP25/O25)</f>
        <v>0.24110218140068884</v>
      </c>
      <c r="AR25" s="233">
        <f>(AQ25*E25)</f>
        <v>9.6440872560275542E-3</v>
      </c>
      <c r="AS25" s="226">
        <v>131</v>
      </c>
      <c r="AT25" s="226">
        <v>341</v>
      </c>
      <c r="AU25" s="248">
        <f>AS25/AT25</f>
        <v>0.38416422287390029</v>
      </c>
      <c r="AV25" s="226">
        <v>5</v>
      </c>
      <c r="AW25" s="226">
        <v>41</v>
      </c>
      <c r="AX25" s="248">
        <f>AV25/AW25</f>
        <v>0.12195121951219512</v>
      </c>
      <c r="AY25" s="226">
        <f t="shared" ref="AY25:AZ25" si="26">AS25+AV25</f>
        <v>136</v>
      </c>
      <c r="AZ25" s="226">
        <f t="shared" si="26"/>
        <v>382</v>
      </c>
      <c r="BA25" s="225">
        <f>AY25/AZ25</f>
        <v>0.35602094240837695</v>
      </c>
      <c r="BB25" s="225">
        <f>IF(BA25&gt;AP25,100%,BA25/AP25)</f>
        <v>1</v>
      </c>
      <c r="BC25" s="227">
        <f>(BB25*$E$25)</f>
        <v>0.04</v>
      </c>
      <c r="BD25" s="252">
        <v>96</v>
      </c>
      <c r="BE25" s="253">
        <v>451</v>
      </c>
      <c r="BF25" s="254">
        <v>0.13</v>
      </c>
      <c r="BG25" s="253">
        <v>4</v>
      </c>
      <c r="BH25" s="253">
        <v>40</v>
      </c>
      <c r="BI25" s="254">
        <v>0.1</v>
      </c>
      <c r="BJ25" s="226">
        <f t="shared" ref="BJ25:BK25" si="27">BD25+BG25</f>
        <v>100</v>
      </c>
      <c r="BK25" s="226">
        <f t="shared" si="27"/>
        <v>491</v>
      </c>
      <c r="BL25" s="225">
        <f>BJ25/BK25</f>
        <v>0.20366598778004075</v>
      </c>
      <c r="BM25" s="225">
        <f>IF(BL25&gt;BA25,100%,BL25/BA25)</f>
        <v>0.57206181861746741</v>
      </c>
      <c r="BN25" s="227">
        <f>(BM25*$E$25)</f>
        <v>2.2882472744698696E-2</v>
      </c>
      <c r="BO25" s="228">
        <f t="shared" ref="BO25:BP25" si="28">+AN25+AY25+BJ25</f>
        <v>320</v>
      </c>
      <c r="BP25" s="226">
        <f t="shared" si="28"/>
        <v>1744</v>
      </c>
      <c r="BQ25" s="256">
        <f>BO25/BP25</f>
        <v>0.1834862385321101</v>
      </c>
      <c r="BR25" s="225">
        <f>IF(BQ25&gt;O25,100%,BQ25/O25)</f>
        <v>0.45871559633027525</v>
      </c>
      <c r="BS25" s="233">
        <f>(BR25*$E$25)</f>
        <v>1.834862385321101E-2</v>
      </c>
      <c r="BT25" s="37"/>
      <c r="BU25" s="37"/>
      <c r="BV25" s="37"/>
      <c r="BW25" s="37"/>
      <c r="BX25" s="37"/>
      <c r="BY25" s="37"/>
      <c r="BZ25" s="37"/>
      <c r="CA25" s="37"/>
    </row>
    <row r="26" spans="1:79" ht="33.75" customHeight="1" x14ac:dyDescent="0.15">
      <c r="A26" s="123"/>
      <c r="B26" s="123"/>
      <c r="C26" s="123"/>
      <c r="D26" s="123"/>
      <c r="E26" s="123"/>
      <c r="F26" s="123"/>
      <c r="G26" s="123"/>
      <c r="H26" s="128"/>
      <c r="I26" s="128"/>
      <c r="J26" s="128"/>
      <c r="K26" s="128"/>
      <c r="L26" s="128"/>
      <c r="M26" s="128"/>
      <c r="N26" s="128"/>
      <c r="O26" s="128"/>
      <c r="P26" s="128"/>
      <c r="Q26" s="241"/>
      <c r="R26" s="128"/>
      <c r="S26" s="128"/>
      <c r="T26" s="128"/>
      <c r="U26" s="132"/>
      <c r="V26" s="128"/>
      <c r="W26" s="128"/>
      <c r="X26" s="128"/>
      <c r="Y26" s="128"/>
      <c r="Z26" s="128"/>
      <c r="AA26" s="128"/>
      <c r="AB26" s="130"/>
      <c r="AC26" s="132"/>
      <c r="AD26" s="128"/>
      <c r="AE26" s="128"/>
      <c r="AF26" s="132"/>
      <c r="AG26" s="128"/>
      <c r="AH26" s="128"/>
      <c r="AI26" s="128"/>
      <c r="AJ26" s="128"/>
      <c r="AK26" s="128"/>
      <c r="AL26" s="128"/>
      <c r="AM26" s="130"/>
      <c r="AN26" s="230"/>
      <c r="AO26" s="128"/>
      <c r="AP26" s="128"/>
      <c r="AQ26" s="128"/>
      <c r="AR26" s="130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30"/>
      <c r="BD26" s="230"/>
      <c r="BE26" s="128"/>
      <c r="BF26" s="128"/>
      <c r="BG26" s="128"/>
      <c r="BH26" s="128"/>
      <c r="BI26" s="128"/>
      <c r="BJ26" s="128"/>
      <c r="BK26" s="128"/>
      <c r="BL26" s="128"/>
      <c r="BM26" s="128"/>
      <c r="BN26" s="130"/>
      <c r="BO26" s="230"/>
      <c r="BP26" s="128"/>
      <c r="BQ26" s="128"/>
      <c r="BR26" s="128"/>
      <c r="BS26" s="130"/>
      <c r="BT26" s="37"/>
      <c r="BU26" s="37"/>
      <c r="BV26" s="37"/>
      <c r="BW26" s="37"/>
      <c r="BX26" s="37"/>
      <c r="BY26" s="37"/>
      <c r="BZ26" s="37"/>
      <c r="CA26" s="37"/>
    </row>
    <row r="27" spans="1:79" ht="14.25" customHeight="1" x14ac:dyDescent="0.15">
      <c r="A27" s="238">
        <v>7</v>
      </c>
      <c r="B27" s="238" t="s">
        <v>98</v>
      </c>
      <c r="C27" s="238" t="s">
        <v>99</v>
      </c>
      <c r="D27" s="238" t="s">
        <v>88</v>
      </c>
      <c r="E27" s="245">
        <v>2.5000000000000001E-2</v>
      </c>
      <c r="F27" s="238" t="s">
        <v>109</v>
      </c>
      <c r="G27" s="238" t="s">
        <v>110</v>
      </c>
      <c r="H27" s="238" t="s">
        <v>111</v>
      </c>
      <c r="I27" s="238" t="s">
        <v>52</v>
      </c>
      <c r="J27" s="238">
        <v>9493</v>
      </c>
      <c r="K27" s="238">
        <v>22670</v>
      </c>
      <c r="L27" s="248">
        <f>J27/K27</f>
        <v>0.41874724305249228</v>
      </c>
      <c r="M27" s="238">
        <v>2024</v>
      </c>
      <c r="N27" s="248">
        <v>0.4</v>
      </c>
      <c r="O27" s="248">
        <v>0.52</v>
      </c>
      <c r="P27" s="248">
        <v>0.62</v>
      </c>
      <c r="Q27" s="249">
        <v>0.7</v>
      </c>
      <c r="R27" s="255">
        <v>1599</v>
      </c>
      <c r="S27" s="250">
        <v>12006</v>
      </c>
      <c r="T27" s="248">
        <f>R27/S27</f>
        <v>0.13318340829585207</v>
      </c>
      <c r="U27" s="250">
        <v>119</v>
      </c>
      <c r="V27" s="250">
        <v>899</v>
      </c>
      <c r="W27" s="248">
        <f>U27/V27</f>
        <v>0.13236929922135707</v>
      </c>
      <c r="X27" s="226">
        <f>R27+U27</f>
        <v>1718</v>
      </c>
      <c r="Y27" s="226">
        <v>12904</v>
      </c>
      <c r="Z27" s="225">
        <f>X27/Y27</f>
        <v>0.13313701177929324</v>
      </c>
      <c r="AA27" s="225">
        <f>IF(Z27&gt;O27,100%,Z27/O27)</f>
        <v>0.25603271496017932</v>
      </c>
      <c r="AB27" s="227">
        <f>(AA27*$E$27)</f>
        <v>6.400817874004483E-3</v>
      </c>
      <c r="AC27" s="255">
        <v>1700</v>
      </c>
      <c r="AD27" s="250">
        <v>12006</v>
      </c>
      <c r="AE27" s="248">
        <f>AC27/AD27</f>
        <v>0.14159586873230051</v>
      </c>
      <c r="AF27" s="250">
        <v>121</v>
      </c>
      <c r="AG27" s="250">
        <v>899</v>
      </c>
      <c r="AH27" s="248">
        <f>AF27/AG27</f>
        <v>0.13459399332591768</v>
      </c>
      <c r="AI27" s="226">
        <f>AC27+AF27</f>
        <v>1821</v>
      </c>
      <c r="AJ27" s="226">
        <v>12904</v>
      </c>
      <c r="AK27" s="225">
        <f>AI27/AJ27</f>
        <v>0.14111903285802851</v>
      </c>
      <c r="AL27" s="225">
        <f>IF(AK27&gt;Z27,100%,AK27/Z27)</f>
        <v>1</v>
      </c>
      <c r="AM27" s="227">
        <f>(AL27*$E$27)</f>
        <v>2.5000000000000001E-2</v>
      </c>
      <c r="AN27" s="228">
        <f>+X27+AI27</f>
        <v>3539</v>
      </c>
      <c r="AO27" s="226">
        <f>+AJ27</f>
        <v>12904</v>
      </c>
      <c r="AP27" s="225">
        <f>AN27/AO27</f>
        <v>0.27425604463732178</v>
      </c>
      <c r="AQ27" s="225">
        <f>IF(AP27&gt;O27,100%,AP27/O27)</f>
        <v>0.52741547045638804</v>
      </c>
      <c r="AR27" s="233">
        <f>(AQ27*E27)</f>
        <v>1.3185386761409701E-2</v>
      </c>
      <c r="AS27" s="226">
        <v>1850</v>
      </c>
      <c r="AT27" s="226">
        <v>12904</v>
      </c>
      <c r="AU27" s="248">
        <f>AS27/AT27</f>
        <v>0.14336639801611903</v>
      </c>
      <c r="AV27" s="226">
        <v>113</v>
      </c>
      <c r="AW27" s="226">
        <v>898</v>
      </c>
      <c r="AX27" s="248">
        <f>AV27/AW27</f>
        <v>0.12583518930957685</v>
      </c>
      <c r="AY27" s="226">
        <f>AS27+AV27</f>
        <v>1963</v>
      </c>
      <c r="AZ27" s="226">
        <v>12904</v>
      </c>
      <c r="BA27" s="225">
        <f>AY27/AZ27</f>
        <v>0.15212337259764414</v>
      </c>
      <c r="BB27" s="225">
        <f>IF(BA27&gt;AP27,100%,BA27/AP27)</f>
        <v>0.55467646227747947</v>
      </c>
      <c r="BC27" s="227">
        <f>(BB27*$E$27)</f>
        <v>1.3866911556936987E-2</v>
      </c>
      <c r="BD27" s="252">
        <v>1699</v>
      </c>
      <c r="BE27" s="253">
        <v>12006</v>
      </c>
      <c r="BF27" s="254">
        <v>0.13</v>
      </c>
      <c r="BG27" s="253">
        <v>113</v>
      </c>
      <c r="BH27" s="253">
        <v>898</v>
      </c>
      <c r="BI27" s="254">
        <v>0.13</v>
      </c>
      <c r="BJ27" s="226">
        <f>BD27+BG27</f>
        <v>1812</v>
      </c>
      <c r="BK27" s="226">
        <v>12904</v>
      </c>
      <c r="BL27" s="225">
        <f>BJ27/BK27</f>
        <v>0.14042157470551767</v>
      </c>
      <c r="BM27" s="225">
        <f>IF(BL27&gt;BA27,100%,BL27/BA27)</f>
        <v>0.92307692307692313</v>
      </c>
      <c r="BN27" s="227">
        <f>(BM27*$E$27)</f>
        <v>2.3076923076923078E-2</v>
      </c>
      <c r="BO27" s="228">
        <f>+AN27+AY27+BJ27</f>
        <v>7314</v>
      </c>
      <c r="BP27" s="226">
        <f>+BK27</f>
        <v>12904</v>
      </c>
      <c r="BQ27" s="225">
        <f>BO27/BP27</f>
        <v>0.56680099194048361</v>
      </c>
      <c r="BR27" s="225">
        <f>IF(BQ27&gt;O27,100%,BQ27/O27)</f>
        <v>1</v>
      </c>
      <c r="BS27" s="233">
        <f>(BR27*$E$27)</f>
        <v>2.5000000000000001E-2</v>
      </c>
      <c r="BT27" s="37"/>
      <c r="BU27" s="37"/>
      <c r="BV27" s="37"/>
      <c r="BW27" s="37"/>
      <c r="BX27" s="37"/>
      <c r="BY27" s="37"/>
      <c r="BZ27" s="37"/>
      <c r="CA27" s="37"/>
    </row>
    <row r="28" spans="1:79" ht="86.25" customHeight="1" x14ac:dyDescent="0.15">
      <c r="A28" s="123"/>
      <c r="B28" s="123"/>
      <c r="C28" s="123"/>
      <c r="D28" s="123"/>
      <c r="E28" s="123"/>
      <c r="F28" s="123"/>
      <c r="G28" s="123"/>
      <c r="H28" s="128"/>
      <c r="I28" s="128"/>
      <c r="J28" s="128"/>
      <c r="K28" s="128"/>
      <c r="L28" s="128"/>
      <c r="M28" s="128"/>
      <c r="N28" s="128"/>
      <c r="O28" s="128"/>
      <c r="P28" s="128"/>
      <c r="Q28" s="241"/>
      <c r="R28" s="132"/>
      <c r="S28" s="128"/>
      <c r="T28" s="128"/>
      <c r="U28" s="128"/>
      <c r="V28" s="128"/>
      <c r="W28" s="128"/>
      <c r="X28" s="128"/>
      <c r="Y28" s="128"/>
      <c r="Z28" s="128"/>
      <c r="AA28" s="128"/>
      <c r="AB28" s="130"/>
      <c r="AC28" s="132"/>
      <c r="AD28" s="128"/>
      <c r="AE28" s="128"/>
      <c r="AF28" s="128"/>
      <c r="AG28" s="128"/>
      <c r="AH28" s="128"/>
      <c r="AI28" s="128"/>
      <c r="AJ28" s="128"/>
      <c r="AK28" s="128"/>
      <c r="AL28" s="128"/>
      <c r="AM28" s="130"/>
      <c r="AN28" s="230"/>
      <c r="AO28" s="128"/>
      <c r="AP28" s="128"/>
      <c r="AQ28" s="128"/>
      <c r="AR28" s="130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30"/>
      <c r="BD28" s="230"/>
      <c r="BE28" s="128"/>
      <c r="BF28" s="128"/>
      <c r="BG28" s="128"/>
      <c r="BH28" s="128"/>
      <c r="BI28" s="128"/>
      <c r="BJ28" s="128"/>
      <c r="BK28" s="128"/>
      <c r="BL28" s="128"/>
      <c r="BM28" s="128"/>
      <c r="BN28" s="130"/>
      <c r="BO28" s="230"/>
      <c r="BP28" s="128"/>
      <c r="BQ28" s="128"/>
      <c r="BR28" s="128"/>
      <c r="BS28" s="130"/>
      <c r="BT28" s="37"/>
      <c r="BU28" s="37"/>
      <c r="BV28" s="37"/>
      <c r="BW28" s="37"/>
      <c r="BX28" s="37"/>
      <c r="BY28" s="37"/>
      <c r="BZ28" s="37"/>
      <c r="CA28" s="37"/>
    </row>
    <row r="29" spans="1:79" ht="53.25" customHeight="1" x14ac:dyDescent="0.15">
      <c r="A29" s="232">
        <v>8</v>
      </c>
      <c r="B29" s="238" t="s">
        <v>98</v>
      </c>
      <c r="C29" s="238" t="s">
        <v>99</v>
      </c>
      <c r="D29" s="232" t="s">
        <v>88</v>
      </c>
      <c r="E29" s="244">
        <v>2.5000000000000001E-2</v>
      </c>
      <c r="F29" s="238" t="s">
        <v>112</v>
      </c>
      <c r="G29" s="238" t="s">
        <v>113</v>
      </c>
      <c r="H29" s="238" t="s">
        <v>114</v>
      </c>
      <c r="I29" s="232" t="s">
        <v>52</v>
      </c>
      <c r="J29" s="232">
        <v>1550</v>
      </c>
      <c r="K29" s="232">
        <v>4463</v>
      </c>
      <c r="L29" s="225">
        <f>J29/K29</f>
        <v>0.34730002240645308</v>
      </c>
      <c r="M29" s="232">
        <v>2024</v>
      </c>
      <c r="N29" s="225">
        <v>0.35</v>
      </c>
      <c r="O29" s="225">
        <v>0.35</v>
      </c>
      <c r="P29" s="225">
        <v>0.35</v>
      </c>
      <c r="Q29" s="239">
        <v>0.35</v>
      </c>
      <c r="R29" s="255">
        <v>146</v>
      </c>
      <c r="S29" s="255">
        <v>146</v>
      </c>
      <c r="T29" s="248">
        <f>R29/S29</f>
        <v>1</v>
      </c>
      <c r="U29" s="250">
        <v>11</v>
      </c>
      <c r="V29" s="250">
        <v>55</v>
      </c>
      <c r="W29" s="248">
        <f>U29/V29</f>
        <v>0.2</v>
      </c>
      <c r="X29" s="226">
        <f>R29+U29</f>
        <v>157</v>
      </c>
      <c r="Y29" s="226">
        <v>187</v>
      </c>
      <c r="Z29" s="225">
        <f>X29/Y29</f>
        <v>0.83957219251336901</v>
      </c>
      <c r="AA29" s="225">
        <f>IF(Z29&gt;O29,100%,Z29/O29)</f>
        <v>1</v>
      </c>
      <c r="AB29" s="227">
        <f>(AA29*$E$29)</f>
        <v>2.5000000000000001E-2</v>
      </c>
      <c r="AC29" s="255">
        <v>176</v>
      </c>
      <c r="AD29" s="255">
        <v>197</v>
      </c>
      <c r="AE29" s="248">
        <f>AC29/AD29</f>
        <v>0.89340101522842641</v>
      </c>
      <c r="AF29" s="250">
        <v>13</v>
      </c>
      <c r="AG29" s="250">
        <v>33</v>
      </c>
      <c r="AH29" s="248">
        <f>AF29/AG29</f>
        <v>0.39393939393939392</v>
      </c>
      <c r="AI29" s="226">
        <f t="shared" ref="AI29:AJ29" si="29">AC29+AF29</f>
        <v>189</v>
      </c>
      <c r="AJ29" s="226">
        <f t="shared" si="29"/>
        <v>230</v>
      </c>
      <c r="AK29" s="225">
        <f>AI29/AJ29</f>
        <v>0.82173913043478264</v>
      </c>
      <c r="AL29" s="225">
        <f>IF(AK29&gt;Z29,100%,AK29/Z29)</f>
        <v>0.97875934644142892</v>
      </c>
      <c r="AM29" s="227">
        <f>(AL29*$E$29)</f>
        <v>2.4468983661035726E-2</v>
      </c>
      <c r="AN29" s="228">
        <f t="shared" ref="AN29:AO29" si="30">+X29+AI29</f>
        <v>346</v>
      </c>
      <c r="AO29" s="226">
        <f t="shared" si="30"/>
        <v>417</v>
      </c>
      <c r="AP29" s="225">
        <f>AN29/AO29</f>
        <v>0.82973621103117501</v>
      </c>
      <c r="AQ29" s="225">
        <f>IF(AP29&gt;O29,100%,AP29/O29)</f>
        <v>1</v>
      </c>
      <c r="AR29" s="233">
        <f>(AQ29*E29)</f>
        <v>2.5000000000000001E-2</v>
      </c>
      <c r="AS29" s="226">
        <v>90</v>
      </c>
      <c r="AT29" s="226">
        <v>171</v>
      </c>
      <c r="AU29" s="248">
        <f>AS29/AT29</f>
        <v>0.52631578947368418</v>
      </c>
      <c r="AV29" s="226">
        <v>11</v>
      </c>
      <c r="AW29" s="226">
        <v>55</v>
      </c>
      <c r="AX29" s="248">
        <f>AV29/AW29</f>
        <v>0.2</v>
      </c>
      <c r="AY29" s="226">
        <f t="shared" ref="AY29:AZ29" si="31">AS29+AV29</f>
        <v>101</v>
      </c>
      <c r="AZ29" s="226">
        <f t="shared" si="31"/>
        <v>226</v>
      </c>
      <c r="BA29" s="225">
        <f>AY29/AZ29</f>
        <v>0.44690265486725661</v>
      </c>
      <c r="BB29" s="225">
        <f>IF(BA29&gt;AP29,100%,BA29/AP29)</f>
        <v>0.53860811294695377</v>
      </c>
      <c r="BC29" s="227">
        <f>(BB29*$E$29)</f>
        <v>1.3465202823673845E-2</v>
      </c>
      <c r="BD29" s="252">
        <v>75</v>
      </c>
      <c r="BE29" s="253">
        <v>120</v>
      </c>
      <c r="BF29" s="254">
        <v>0.12</v>
      </c>
      <c r="BG29" s="253">
        <v>7</v>
      </c>
      <c r="BH29" s="253">
        <v>28</v>
      </c>
      <c r="BI29" s="254">
        <v>0.1</v>
      </c>
      <c r="BJ29" s="226">
        <f t="shared" ref="BJ29:BK29" si="32">BD29+BG29</f>
        <v>82</v>
      </c>
      <c r="BK29" s="226">
        <f t="shared" si="32"/>
        <v>148</v>
      </c>
      <c r="BL29" s="225">
        <f>BJ29/BK29</f>
        <v>0.55405405405405406</v>
      </c>
      <c r="BM29" s="225">
        <f>IF(BL29&gt;BA29,100%,BL29/BA29)</f>
        <v>1</v>
      </c>
      <c r="BN29" s="227">
        <f>(BM29*$E$29)</f>
        <v>2.5000000000000001E-2</v>
      </c>
      <c r="BO29" s="228">
        <f t="shared" ref="BO29:BP29" si="33">+AN29+AY29+BJ29</f>
        <v>529</v>
      </c>
      <c r="BP29" s="226">
        <f t="shared" si="33"/>
        <v>791</v>
      </c>
      <c r="BQ29" s="236">
        <f>BO29/BP29</f>
        <v>0.66877370417193427</v>
      </c>
      <c r="BR29" s="225">
        <f>IF(BQ29&gt;O29,100%,BQ29/O29)</f>
        <v>1</v>
      </c>
      <c r="BS29" s="233">
        <f>(BR29*$E$29)</f>
        <v>2.5000000000000001E-2</v>
      </c>
      <c r="BT29" s="37"/>
      <c r="BU29" s="37"/>
      <c r="BV29" s="37"/>
      <c r="BW29" s="37"/>
      <c r="BX29" s="37"/>
      <c r="BY29" s="37"/>
      <c r="BZ29" s="37"/>
      <c r="CA29" s="37"/>
    </row>
    <row r="30" spans="1:79" ht="53.25" customHeight="1" x14ac:dyDescent="0.15">
      <c r="A30" s="123"/>
      <c r="B30" s="243"/>
      <c r="C30" s="123"/>
      <c r="D30" s="123"/>
      <c r="E30" s="123"/>
      <c r="F30" s="123"/>
      <c r="G30" s="123"/>
      <c r="H30" s="128"/>
      <c r="I30" s="128"/>
      <c r="J30" s="128"/>
      <c r="K30" s="128"/>
      <c r="L30" s="128"/>
      <c r="M30" s="128"/>
      <c r="N30" s="128"/>
      <c r="O30" s="128"/>
      <c r="P30" s="128"/>
      <c r="Q30" s="241"/>
      <c r="R30" s="132"/>
      <c r="S30" s="132"/>
      <c r="T30" s="128"/>
      <c r="U30" s="128"/>
      <c r="V30" s="128"/>
      <c r="W30" s="128"/>
      <c r="X30" s="128"/>
      <c r="Y30" s="128"/>
      <c r="Z30" s="128"/>
      <c r="AA30" s="128"/>
      <c r="AB30" s="130"/>
      <c r="AC30" s="132"/>
      <c r="AD30" s="132"/>
      <c r="AE30" s="128"/>
      <c r="AF30" s="128"/>
      <c r="AG30" s="128"/>
      <c r="AH30" s="128"/>
      <c r="AI30" s="128"/>
      <c r="AJ30" s="128"/>
      <c r="AK30" s="128"/>
      <c r="AL30" s="128"/>
      <c r="AM30" s="130"/>
      <c r="AN30" s="230"/>
      <c r="AO30" s="128"/>
      <c r="AP30" s="128"/>
      <c r="AQ30" s="128"/>
      <c r="AR30" s="130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30"/>
      <c r="BD30" s="230"/>
      <c r="BE30" s="128"/>
      <c r="BF30" s="128"/>
      <c r="BG30" s="128"/>
      <c r="BH30" s="128"/>
      <c r="BI30" s="128"/>
      <c r="BJ30" s="128"/>
      <c r="BK30" s="128"/>
      <c r="BL30" s="128"/>
      <c r="BM30" s="128"/>
      <c r="BN30" s="130"/>
      <c r="BO30" s="230"/>
      <c r="BP30" s="128"/>
      <c r="BQ30" s="128"/>
      <c r="BR30" s="128"/>
      <c r="BS30" s="130"/>
      <c r="BT30" s="37"/>
      <c r="BU30" s="37"/>
      <c r="BV30" s="37"/>
      <c r="BW30" s="37"/>
      <c r="BX30" s="37"/>
      <c r="BY30" s="37"/>
      <c r="BZ30" s="37"/>
      <c r="CA30" s="37"/>
    </row>
    <row r="31" spans="1:79" ht="26.25" customHeight="1" x14ac:dyDescent="0.15">
      <c r="A31" s="238">
        <v>9</v>
      </c>
      <c r="B31" s="238" t="s">
        <v>98</v>
      </c>
      <c r="C31" s="238" t="s">
        <v>99</v>
      </c>
      <c r="D31" s="238" t="s">
        <v>88</v>
      </c>
      <c r="E31" s="245">
        <v>0.04</v>
      </c>
      <c r="F31" s="238" t="s">
        <v>115</v>
      </c>
      <c r="G31" s="238" t="s">
        <v>116</v>
      </c>
      <c r="H31" s="238" t="s">
        <v>117</v>
      </c>
      <c r="I31" s="238" t="s">
        <v>52</v>
      </c>
      <c r="J31" s="238">
        <v>6000</v>
      </c>
      <c r="K31" s="238">
        <v>6615</v>
      </c>
      <c r="L31" s="248">
        <f>J31/K31</f>
        <v>0.90702947845804993</v>
      </c>
      <c r="M31" s="238">
        <v>2024</v>
      </c>
      <c r="N31" s="248">
        <v>0.85</v>
      </c>
      <c r="O31" s="248">
        <v>0.85</v>
      </c>
      <c r="P31" s="248">
        <v>0.85</v>
      </c>
      <c r="Q31" s="249">
        <v>0.85</v>
      </c>
      <c r="R31" s="255">
        <v>1570</v>
      </c>
      <c r="S31" s="255">
        <v>1848</v>
      </c>
      <c r="T31" s="248">
        <f>R31/S31</f>
        <v>0.84956709956709953</v>
      </c>
      <c r="U31" s="250">
        <v>31</v>
      </c>
      <c r="V31" s="250">
        <v>36</v>
      </c>
      <c r="W31" s="248">
        <f>U31/V31</f>
        <v>0.86111111111111116</v>
      </c>
      <c r="X31" s="226">
        <f t="shared" ref="X31:Y31" si="34">R31+U31</f>
        <v>1601</v>
      </c>
      <c r="Y31" s="226">
        <f t="shared" si="34"/>
        <v>1884</v>
      </c>
      <c r="Z31" s="225">
        <f>X31/Y31</f>
        <v>0.8497876857749469</v>
      </c>
      <c r="AA31" s="225">
        <f>IF(Z31&gt;O31,100%,Z31/O31)</f>
        <v>0.99975021855876112</v>
      </c>
      <c r="AB31" s="227">
        <f>(AA31*$E$31)</f>
        <v>3.9990008742350446E-2</v>
      </c>
      <c r="AC31" s="255">
        <v>1670</v>
      </c>
      <c r="AD31" s="255">
        <v>1976</v>
      </c>
      <c r="AE31" s="248">
        <f>AC31/AD31</f>
        <v>0.84514170040485825</v>
      </c>
      <c r="AF31" s="250">
        <v>37</v>
      </c>
      <c r="AG31" s="250">
        <v>43</v>
      </c>
      <c r="AH31" s="248">
        <f>AF31/AG31</f>
        <v>0.86046511627906974</v>
      </c>
      <c r="AI31" s="226">
        <f t="shared" ref="AI31:AJ31" si="35">AC31+AF31</f>
        <v>1707</v>
      </c>
      <c r="AJ31" s="226">
        <f t="shared" si="35"/>
        <v>2019</v>
      </c>
      <c r="AK31" s="225">
        <f>AI31/AJ31</f>
        <v>0.84546805349182763</v>
      </c>
      <c r="AL31" s="225">
        <f>IF(AK31&gt;Z31,100%,AK31/Z31)</f>
        <v>0.99491680998038934</v>
      </c>
      <c r="AM31" s="227">
        <f>(AL31*$E$31)</f>
        <v>3.9796672399215575E-2</v>
      </c>
      <c r="AN31" s="228">
        <v>1707</v>
      </c>
      <c r="AO31" s="226">
        <v>2019</v>
      </c>
      <c r="AP31" s="225">
        <f>AN31/AO31</f>
        <v>0.84546805349182763</v>
      </c>
      <c r="AQ31" s="225">
        <f>IF(AP31&gt;O31,100%,AP31/O31)</f>
        <v>0.99466829822567959</v>
      </c>
      <c r="AR31" s="233">
        <f>(AQ31*E31)</f>
        <v>3.9786731929027187E-2</v>
      </c>
      <c r="AS31" s="226">
        <v>1550</v>
      </c>
      <c r="AT31" s="226">
        <v>1836</v>
      </c>
      <c r="AU31" s="248">
        <f>AS31/AT31</f>
        <v>0.84422657952069713</v>
      </c>
      <c r="AV31" s="226">
        <v>32</v>
      </c>
      <c r="AW31" s="226">
        <v>35</v>
      </c>
      <c r="AX31" s="248">
        <f>AV31/AW31</f>
        <v>0.91428571428571426</v>
      </c>
      <c r="AY31" s="226">
        <f t="shared" ref="AY31:AZ31" si="36">AS31+AV31</f>
        <v>1582</v>
      </c>
      <c r="AZ31" s="226">
        <f t="shared" si="36"/>
        <v>1871</v>
      </c>
      <c r="BA31" s="225">
        <f>AY31/AZ31</f>
        <v>0.84553714591127738</v>
      </c>
      <c r="BB31" s="225">
        <f>IF(BA31&gt;AP31,100%,BA31/AP31)</f>
        <v>1</v>
      </c>
      <c r="BC31" s="227">
        <f>(BB31*$E$31)</f>
        <v>0.04</v>
      </c>
      <c r="BD31" s="252">
        <v>1477</v>
      </c>
      <c r="BE31" s="253">
        <v>1738</v>
      </c>
      <c r="BF31" s="254">
        <v>0.85</v>
      </c>
      <c r="BG31" s="253">
        <v>33</v>
      </c>
      <c r="BH31" s="253">
        <v>38</v>
      </c>
      <c r="BI31" s="254">
        <v>0.87</v>
      </c>
      <c r="BJ31" s="226">
        <f t="shared" ref="BJ31:BK31" si="37">BD31+BG31</f>
        <v>1510</v>
      </c>
      <c r="BK31" s="226">
        <f t="shared" si="37"/>
        <v>1776</v>
      </c>
      <c r="BL31" s="225">
        <f>BJ31/BK31</f>
        <v>0.85022522522522526</v>
      </c>
      <c r="BM31" s="225">
        <f>IF(BL31&gt;BA31,100%,BL31/BA31)</f>
        <v>1</v>
      </c>
      <c r="BN31" s="227">
        <f>(BM31*$E$31)</f>
        <v>0.04</v>
      </c>
      <c r="BO31" s="228">
        <f t="shared" ref="BO31:BP31" si="38">+AN31+AY31+BJ31</f>
        <v>4799</v>
      </c>
      <c r="BP31" s="226">
        <f t="shared" si="38"/>
        <v>5666</v>
      </c>
      <c r="BQ31" s="225">
        <f>BO31/BP31</f>
        <v>0.84698199788210382</v>
      </c>
      <c r="BR31" s="225">
        <f>IF(BQ31&gt;O31,100%,BQ31/O31)</f>
        <v>0.99644940927306336</v>
      </c>
      <c r="BS31" s="233">
        <f>(BR31*$E$31)</f>
        <v>3.9857976370922532E-2</v>
      </c>
      <c r="BT31" s="37"/>
      <c r="BU31" s="37"/>
      <c r="BV31" s="37"/>
      <c r="BW31" s="37"/>
      <c r="BX31" s="37"/>
      <c r="BY31" s="37"/>
      <c r="BZ31" s="37"/>
      <c r="CA31" s="37"/>
    </row>
    <row r="32" spans="1:79" ht="125.25" customHeight="1" x14ac:dyDescent="0.15">
      <c r="A32" s="123"/>
      <c r="B32" s="123"/>
      <c r="C32" s="123"/>
      <c r="D32" s="123"/>
      <c r="E32" s="123"/>
      <c r="F32" s="123"/>
      <c r="G32" s="123"/>
      <c r="H32" s="128"/>
      <c r="I32" s="128"/>
      <c r="J32" s="128"/>
      <c r="K32" s="128"/>
      <c r="L32" s="128"/>
      <c r="M32" s="128"/>
      <c r="N32" s="128"/>
      <c r="O32" s="128"/>
      <c r="P32" s="128"/>
      <c r="Q32" s="241"/>
      <c r="R32" s="132"/>
      <c r="S32" s="132"/>
      <c r="T32" s="128"/>
      <c r="U32" s="128"/>
      <c r="V32" s="128"/>
      <c r="W32" s="128"/>
      <c r="X32" s="128"/>
      <c r="Y32" s="128"/>
      <c r="Z32" s="128"/>
      <c r="AA32" s="128"/>
      <c r="AB32" s="130"/>
      <c r="AC32" s="132"/>
      <c r="AD32" s="132"/>
      <c r="AE32" s="128"/>
      <c r="AF32" s="128"/>
      <c r="AG32" s="128"/>
      <c r="AH32" s="128"/>
      <c r="AI32" s="128"/>
      <c r="AJ32" s="128"/>
      <c r="AK32" s="128"/>
      <c r="AL32" s="128"/>
      <c r="AM32" s="130"/>
      <c r="AN32" s="230"/>
      <c r="AO32" s="128"/>
      <c r="AP32" s="128"/>
      <c r="AQ32" s="128"/>
      <c r="AR32" s="130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30"/>
      <c r="BD32" s="230"/>
      <c r="BE32" s="128"/>
      <c r="BF32" s="128"/>
      <c r="BG32" s="128"/>
      <c r="BH32" s="128"/>
      <c r="BI32" s="128"/>
      <c r="BJ32" s="128"/>
      <c r="BK32" s="128"/>
      <c r="BL32" s="128"/>
      <c r="BM32" s="128"/>
      <c r="BN32" s="130"/>
      <c r="BO32" s="230"/>
      <c r="BP32" s="128"/>
      <c r="BQ32" s="128"/>
      <c r="BR32" s="128"/>
      <c r="BS32" s="130"/>
      <c r="BT32" s="37"/>
      <c r="BU32" s="37"/>
      <c r="BV32" s="37"/>
      <c r="BW32" s="37"/>
      <c r="BX32" s="37"/>
      <c r="BY32" s="37"/>
      <c r="BZ32" s="37"/>
      <c r="CA32" s="37"/>
    </row>
    <row r="33" spans="1:79" ht="14.25" customHeight="1" x14ac:dyDescent="0.15">
      <c r="A33" s="238">
        <v>10</v>
      </c>
      <c r="B33" s="238" t="s">
        <v>98</v>
      </c>
      <c r="C33" s="238" t="s">
        <v>99</v>
      </c>
      <c r="D33" s="238" t="s">
        <v>88</v>
      </c>
      <c r="E33" s="245">
        <v>1.4999999999999999E-2</v>
      </c>
      <c r="F33" s="238" t="s">
        <v>118</v>
      </c>
      <c r="G33" s="238" t="s">
        <v>119</v>
      </c>
      <c r="H33" s="238" t="s">
        <v>120</v>
      </c>
      <c r="I33" s="238" t="s">
        <v>52</v>
      </c>
      <c r="J33" s="238">
        <v>2481</v>
      </c>
      <c r="K33" s="238">
        <v>5319</v>
      </c>
      <c r="L33" s="248">
        <f>J33/K33</f>
        <v>0.4664410603496898</v>
      </c>
      <c r="M33" s="238">
        <v>2024</v>
      </c>
      <c r="N33" s="248">
        <v>0.51</v>
      </c>
      <c r="O33" s="248">
        <v>0.55000000000000004</v>
      </c>
      <c r="P33" s="248">
        <v>0.63</v>
      </c>
      <c r="Q33" s="249">
        <v>0.7</v>
      </c>
      <c r="R33" s="255">
        <v>10</v>
      </c>
      <c r="S33" s="250">
        <v>50</v>
      </c>
      <c r="T33" s="248">
        <f>R33/S33</f>
        <v>0.2</v>
      </c>
      <c r="U33" s="250">
        <v>2</v>
      </c>
      <c r="V33" s="250">
        <v>10</v>
      </c>
      <c r="W33" s="248">
        <f>U33/V33</f>
        <v>0.2</v>
      </c>
      <c r="X33" s="226">
        <f t="shared" ref="X33:Y33" si="39">R33+U33</f>
        <v>12</v>
      </c>
      <c r="Y33" s="226">
        <f t="shared" si="39"/>
        <v>60</v>
      </c>
      <c r="Z33" s="225">
        <f>X33/Y33</f>
        <v>0.2</v>
      </c>
      <c r="AA33" s="225">
        <f>IF(Z33&gt;O33,100%,Z33/O33)</f>
        <v>0.36363636363636365</v>
      </c>
      <c r="AB33" s="227">
        <f>(AA33*$E$33)</f>
        <v>5.4545454545454541E-3</v>
      </c>
      <c r="AC33" s="255">
        <v>24</v>
      </c>
      <c r="AD33" s="250">
        <v>24</v>
      </c>
      <c r="AE33" s="248">
        <f>AC33/AD33</f>
        <v>1</v>
      </c>
      <c r="AF33" s="250">
        <v>18</v>
      </c>
      <c r="AG33" s="250">
        <v>18</v>
      </c>
      <c r="AH33" s="248">
        <f>AF33/AG33</f>
        <v>1</v>
      </c>
      <c r="AI33" s="226">
        <f t="shared" ref="AI33:AJ33" si="40">AC33+AF33</f>
        <v>42</v>
      </c>
      <c r="AJ33" s="226">
        <f t="shared" si="40"/>
        <v>42</v>
      </c>
      <c r="AK33" s="225">
        <f>AI33/AJ33</f>
        <v>1</v>
      </c>
      <c r="AL33" s="225">
        <f>IF(AK33&gt;Z33,100%,AK33/Z33)</f>
        <v>1</v>
      </c>
      <c r="AM33" s="227">
        <f>(AL33*$E$33)</f>
        <v>1.4999999999999999E-2</v>
      </c>
      <c r="AN33" s="228">
        <f t="shared" ref="AN33:AO33" si="41">+X33+AI33</f>
        <v>54</v>
      </c>
      <c r="AO33" s="226">
        <f t="shared" si="41"/>
        <v>102</v>
      </c>
      <c r="AP33" s="225">
        <f>AN33/AO33</f>
        <v>0.52941176470588236</v>
      </c>
      <c r="AQ33" s="225">
        <f>IF(AP33&gt;O33,100%,AP33/O33)</f>
        <v>0.96256684491978606</v>
      </c>
      <c r="AR33" s="233">
        <f>(AQ33*E33)</f>
        <v>1.443850267379679E-2</v>
      </c>
      <c r="AS33" s="258">
        <v>6</v>
      </c>
      <c r="AT33" s="258">
        <v>37</v>
      </c>
      <c r="AU33" s="259">
        <f>AS33/AT33</f>
        <v>0.16216216216216217</v>
      </c>
      <c r="AV33" s="258">
        <v>0</v>
      </c>
      <c r="AW33" s="258">
        <v>0</v>
      </c>
      <c r="AX33" s="248" t="e">
        <f>AV33/AW33</f>
        <v>#DIV/0!</v>
      </c>
      <c r="AY33" s="226">
        <f t="shared" ref="AY33:AZ33" si="42">AS33+AV33</f>
        <v>6</v>
      </c>
      <c r="AZ33" s="226">
        <f t="shared" si="42"/>
        <v>37</v>
      </c>
      <c r="BA33" s="225">
        <f>AY33/AZ33</f>
        <v>0.16216216216216217</v>
      </c>
      <c r="BB33" s="225">
        <f>IF(BA33&gt;AP33,100%,BA33/AP33)</f>
        <v>0.30630630630630634</v>
      </c>
      <c r="BC33" s="227">
        <f>(BB33*$E$33)</f>
        <v>4.5945945945945954E-3</v>
      </c>
      <c r="BD33" s="257">
        <v>1</v>
      </c>
      <c r="BE33" s="258">
        <v>2</v>
      </c>
      <c r="BF33" s="259">
        <f>BD33/BE33</f>
        <v>0.5</v>
      </c>
      <c r="BG33" s="258">
        <v>4</v>
      </c>
      <c r="BH33" s="258">
        <v>57</v>
      </c>
      <c r="BI33" s="248">
        <f>BG33/BH33</f>
        <v>7.0175438596491224E-2</v>
      </c>
      <c r="BJ33" s="226">
        <f t="shared" ref="BJ33:BK33" si="43">BD33+BG33</f>
        <v>5</v>
      </c>
      <c r="BK33" s="226">
        <f t="shared" si="43"/>
        <v>59</v>
      </c>
      <c r="BL33" s="225">
        <f>BJ33/BK33</f>
        <v>8.4745762711864403E-2</v>
      </c>
      <c r="BM33" s="225">
        <f>IF(BL33&gt;BA33,100%,BL33/BA33)</f>
        <v>0.52259887005649708</v>
      </c>
      <c r="BN33" s="227">
        <f>(BM33*$E$33)</f>
        <v>7.8389830508474555E-3</v>
      </c>
      <c r="BO33" s="228">
        <f t="shared" ref="BO33:BP33" si="44">+AN33+AY33+BJ33</f>
        <v>65</v>
      </c>
      <c r="BP33" s="226">
        <f t="shared" si="44"/>
        <v>198</v>
      </c>
      <c r="BQ33" s="256">
        <f>BO33/BP33</f>
        <v>0.32828282828282829</v>
      </c>
      <c r="BR33" s="225">
        <f>IF(BQ33&gt;O33,100%,BQ33/O33)</f>
        <v>0.59687786960514233</v>
      </c>
      <c r="BS33" s="233">
        <f>(BR33*$E$33)</f>
        <v>8.9531680440771352E-3</v>
      </c>
      <c r="BT33" s="37"/>
      <c r="BU33" s="37"/>
      <c r="BV33" s="37"/>
      <c r="BW33" s="37"/>
      <c r="BX33" s="37"/>
      <c r="BY33" s="37"/>
      <c r="BZ33" s="37"/>
      <c r="CA33" s="37"/>
    </row>
    <row r="34" spans="1:79" ht="126" customHeight="1" x14ac:dyDescent="0.15">
      <c r="A34" s="123"/>
      <c r="B34" s="123"/>
      <c r="C34" s="123"/>
      <c r="D34" s="123"/>
      <c r="E34" s="123"/>
      <c r="F34" s="123"/>
      <c r="G34" s="123"/>
      <c r="H34" s="128"/>
      <c r="I34" s="128"/>
      <c r="J34" s="128"/>
      <c r="K34" s="128"/>
      <c r="L34" s="128"/>
      <c r="M34" s="128"/>
      <c r="N34" s="128"/>
      <c r="O34" s="128"/>
      <c r="P34" s="128"/>
      <c r="Q34" s="241"/>
      <c r="R34" s="132"/>
      <c r="S34" s="128"/>
      <c r="T34" s="128"/>
      <c r="U34" s="128"/>
      <c r="V34" s="128"/>
      <c r="W34" s="128"/>
      <c r="X34" s="128"/>
      <c r="Y34" s="128"/>
      <c r="Z34" s="128"/>
      <c r="AA34" s="128"/>
      <c r="AB34" s="130"/>
      <c r="AC34" s="132"/>
      <c r="AD34" s="128"/>
      <c r="AE34" s="128"/>
      <c r="AF34" s="128"/>
      <c r="AG34" s="128"/>
      <c r="AH34" s="128"/>
      <c r="AI34" s="128"/>
      <c r="AJ34" s="128"/>
      <c r="AK34" s="128"/>
      <c r="AL34" s="128"/>
      <c r="AM34" s="130"/>
      <c r="AN34" s="230"/>
      <c r="AO34" s="128"/>
      <c r="AP34" s="128"/>
      <c r="AQ34" s="128"/>
      <c r="AR34" s="130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30"/>
      <c r="BD34" s="230"/>
      <c r="BE34" s="128"/>
      <c r="BF34" s="128"/>
      <c r="BG34" s="128"/>
      <c r="BH34" s="128"/>
      <c r="BI34" s="128"/>
      <c r="BJ34" s="128"/>
      <c r="BK34" s="128"/>
      <c r="BL34" s="128"/>
      <c r="BM34" s="128"/>
      <c r="BN34" s="130"/>
      <c r="BO34" s="230"/>
      <c r="BP34" s="128"/>
      <c r="BQ34" s="128"/>
      <c r="BR34" s="128"/>
      <c r="BS34" s="130"/>
      <c r="BT34" s="37"/>
      <c r="BU34" s="37"/>
      <c r="BV34" s="37"/>
      <c r="BW34" s="37"/>
      <c r="BX34" s="37"/>
      <c r="BY34" s="37"/>
      <c r="BZ34" s="37"/>
      <c r="CA34" s="37"/>
    </row>
    <row r="35" spans="1:79" ht="14.25" customHeight="1" x14ac:dyDescent="0.15">
      <c r="A35" s="238">
        <v>11</v>
      </c>
      <c r="B35" s="238" t="s">
        <v>98</v>
      </c>
      <c r="C35" s="238" t="s">
        <v>99</v>
      </c>
      <c r="D35" s="238" t="s">
        <v>88</v>
      </c>
      <c r="E35" s="245">
        <v>0.04</v>
      </c>
      <c r="F35" s="238" t="s">
        <v>121</v>
      </c>
      <c r="G35" s="238" t="s">
        <v>122</v>
      </c>
      <c r="H35" s="238" t="s">
        <v>123</v>
      </c>
      <c r="I35" s="238" t="s">
        <v>52</v>
      </c>
      <c r="J35" s="238">
        <v>102</v>
      </c>
      <c r="K35" s="238">
        <v>1785</v>
      </c>
      <c r="L35" s="248">
        <f>J35/K35</f>
        <v>5.7142857142857141E-2</v>
      </c>
      <c r="M35" s="238">
        <v>2024</v>
      </c>
      <c r="N35" s="248">
        <v>0.35</v>
      </c>
      <c r="O35" s="248">
        <v>0.27</v>
      </c>
      <c r="P35" s="248">
        <v>0.48</v>
      </c>
      <c r="Q35" s="249">
        <v>0.7</v>
      </c>
      <c r="R35" s="255">
        <v>323</v>
      </c>
      <c r="S35" s="250">
        <v>8614</v>
      </c>
      <c r="T35" s="248">
        <f>R35/S35</f>
        <v>3.7497097747852336E-2</v>
      </c>
      <c r="U35" s="250">
        <v>17</v>
      </c>
      <c r="V35" s="250">
        <v>472</v>
      </c>
      <c r="W35" s="248">
        <f>U35/V35</f>
        <v>3.6016949152542374E-2</v>
      </c>
      <c r="X35" s="226">
        <f t="shared" ref="X35:Y35" si="45">R35+U35</f>
        <v>340</v>
      </c>
      <c r="Y35" s="226">
        <f t="shared" si="45"/>
        <v>9086</v>
      </c>
      <c r="Z35" s="225">
        <f>X35/Y35</f>
        <v>3.7420206911732333E-2</v>
      </c>
      <c r="AA35" s="225">
        <f>IF(Z35&gt;O35,100%,Z35/O35)</f>
        <v>0.13859335893234195</v>
      </c>
      <c r="AB35" s="227">
        <f>(AA35*$E$35)</f>
        <v>5.543734357293678E-3</v>
      </c>
      <c r="AC35" s="255">
        <v>279</v>
      </c>
      <c r="AD35" s="250">
        <v>8614</v>
      </c>
      <c r="AE35" s="248">
        <f>AC35/AD35</f>
        <v>3.2389133967959137E-2</v>
      </c>
      <c r="AF35" s="250">
        <v>13</v>
      </c>
      <c r="AG35" s="250">
        <v>472</v>
      </c>
      <c r="AH35" s="248">
        <f>AF35/AG35</f>
        <v>2.7542372881355932E-2</v>
      </c>
      <c r="AI35" s="226">
        <f t="shared" ref="AI35:AJ35" si="46">AC35+AF35</f>
        <v>292</v>
      </c>
      <c r="AJ35" s="226">
        <f t="shared" si="46"/>
        <v>9086</v>
      </c>
      <c r="AK35" s="225">
        <f>AI35/AJ35</f>
        <v>3.2137354171252477E-2</v>
      </c>
      <c r="AL35" s="225">
        <f>IF(AK35&gt;Z35,100%,AK35/Z35)</f>
        <v>0.85882352941176476</v>
      </c>
      <c r="AM35" s="227">
        <f>(AL35*$E$35)</f>
        <v>3.4352941176470593E-2</v>
      </c>
      <c r="AN35" s="228">
        <f>+X35+AI35</f>
        <v>632</v>
      </c>
      <c r="AO35" s="226">
        <f>+AJ35</f>
        <v>9086</v>
      </c>
      <c r="AP35" s="225">
        <f>AN35/AO35</f>
        <v>6.9557561082984817E-2</v>
      </c>
      <c r="AQ35" s="225">
        <f>IF(AP35&gt;O35,100%,AP35/O35)</f>
        <v>0.25762059660364744</v>
      </c>
      <c r="AR35" s="233">
        <f>(AQ35*E35)</f>
        <v>1.0304823864145898E-2</v>
      </c>
      <c r="AS35" s="258">
        <v>201</v>
      </c>
      <c r="AT35" s="258">
        <v>8614</v>
      </c>
      <c r="AU35" s="259">
        <f>AS35/AT35</f>
        <v>2.3334107267239376E-2</v>
      </c>
      <c r="AV35" s="258">
        <v>0</v>
      </c>
      <c r="AW35" s="258">
        <v>472</v>
      </c>
      <c r="AX35" s="248">
        <f>AV35/AW35</f>
        <v>0</v>
      </c>
      <c r="AY35" s="226">
        <f t="shared" ref="AY35:AZ35" si="47">AS35+AV35</f>
        <v>201</v>
      </c>
      <c r="AZ35" s="226">
        <f t="shared" si="47"/>
        <v>9086</v>
      </c>
      <c r="BA35" s="225">
        <f>AY35/AZ35</f>
        <v>2.2121945850759411E-2</v>
      </c>
      <c r="BB35" s="225">
        <f>IF(BA35&gt;AP35,100%,BA35/AP35)</f>
        <v>0.31803797468354428</v>
      </c>
      <c r="BC35" s="227">
        <f>(BB35*$E$35)</f>
        <v>1.2721518987341772E-2</v>
      </c>
      <c r="BD35" s="257">
        <v>179</v>
      </c>
      <c r="BE35" s="258">
        <v>8614</v>
      </c>
      <c r="BF35" s="259">
        <f>BD35/BE35</f>
        <v>2.078012537729278E-2</v>
      </c>
      <c r="BG35" s="258">
        <v>1</v>
      </c>
      <c r="BH35" s="258">
        <v>472</v>
      </c>
      <c r="BI35" s="248">
        <f>BG35/BH35</f>
        <v>2.1186440677966102E-3</v>
      </c>
      <c r="BJ35" s="226">
        <f t="shared" ref="BJ35:BK35" si="48">BD35+BG35</f>
        <v>180</v>
      </c>
      <c r="BK35" s="226">
        <f t="shared" si="48"/>
        <v>9086</v>
      </c>
      <c r="BL35" s="225">
        <f>BJ35/BK35</f>
        <v>1.9810697776799471E-2</v>
      </c>
      <c r="BM35" s="225">
        <f>IF(BL35&gt;BA35,100%,BL35/BA35)</f>
        <v>0.89552238805970141</v>
      </c>
      <c r="BN35" s="227">
        <f>(BM35*$E$35)</f>
        <v>3.5820895522388055E-2</v>
      </c>
      <c r="BO35" s="228">
        <f>+AN35+AY35+BJ35</f>
        <v>1013</v>
      </c>
      <c r="BP35" s="226">
        <f>+BK35</f>
        <v>9086</v>
      </c>
      <c r="BQ35" s="256">
        <f>BO35/BP35</f>
        <v>0.11149020471054369</v>
      </c>
      <c r="BR35" s="225">
        <f>IF(BQ35&gt;O35,100%,BQ35/O35)</f>
        <v>0.41292668411312472</v>
      </c>
      <c r="BS35" s="233">
        <f>(BR35*$E$35)</f>
        <v>1.651706736452499E-2</v>
      </c>
      <c r="BT35" s="37"/>
      <c r="BU35" s="37"/>
      <c r="BV35" s="37"/>
      <c r="BW35" s="37"/>
      <c r="BX35" s="37"/>
      <c r="BY35" s="37"/>
      <c r="BZ35" s="37"/>
      <c r="CA35" s="37"/>
    </row>
    <row r="36" spans="1:79" ht="57.75" customHeight="1" x14ac:dyDescent="0.15">
      <c r="A36" s="123"/>
      <c r="B36" s="123"/>
      <c r="C36" s="123"/>
      <c r="D36" s="123"/>
      <c r="E36" s="123"/>
      <c r="F36" s="123"/>
      <c r="G36" s="123"/>
      <c r="H36" s="128"/>
      <c r="I36" s="128"/>
      <c r="J36" s="128"/>
      <c r="K36" s="128"/>
      <c r="L36" s="128"/>
      <c r="M36" s="128"/>
      <c r="N36" s="128"/>
      <c r="O36" s="128"/>
      <c r="P36" s="128"/>
      <c r="Q36" s="241"/>
      <c r="R36" s="132"/>
      <c r="S36" s="128"/>
      <c r="T36" s="128"/>
      <c r="U36" s="128"/>
      <c r="V36" s="128"/>
      <c r="W36" s="128"/>
      <c r="X36" s="128"/>
      <c r="Y36" s="128"/>
      <c r="Z36" s="128"/>
      <c r="AA36" s="128"/>
      <c r="AB36" s="130"/>
      <c r="AC36" s="132"/>
      <c r="AD36" s="128"/>
      <c r="AE36" s="128"/>
      <c r="AF36" s="128"/>
      <c r="AG36" s="128"/>
      <c r="AH36" s="128"/>
      <c r="AI36" s="128"/>
      <c r="AJ36" s="128"/>
      <c r="AK36" s="128"/>
      <c r="AL36" s="128"/>
      <c r="AM36" s="130"/>
      <c r="AN36" s="230"/>
      <c r="AO36" s="128"/>
      <c r="AP36" s="128"/>
      <c r="AQ36" s="128"/>
      <c r="AR36" s="130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30"/>
      <c r="BD36" s="230"/>
      <c r="BE36" s="128"/>
      <c r="BF36" s="128"/>
      <c r="BG36" s="128"/>
      <c r="BH36" s="128"/>
      <c r="BI36" s="128"/>
      <c r="BJ36" s="128"/>
      <c r="BK36" s="128"/>
      <c r="BL36" s="128"/>
      <c r="BM36" s="128"/>
      <c r="BN36" s="130"/>
      <c r="BO36" s="230"/>
      <c r="BP36" s="128"/>
      <c r="BQ36" s="128"/>
      <c r="BR36" s="128"/>
      <c r="BS36" s="130"/>
      <c r="BT36" s="37"/>
      <c r="BU36" s="37"/>
      <c r="BV36" s="37"/>
      <c r="BW36" s="37"/>
      <c r="BX36" s="37"/>
      <c r="BY36" s="37"/>
      <c r="BZ36" s="37"/>
      <c r="CA36" s="37"/>
    </row>
    <row r="37" spans="1:79" ht="14.25" customHeight="1" x14ac:dyDescent="0.15">
      <c r="A37" s="238">
        <v>12</v>
      </c>
      <c r="B37" s="238" t="s">
        <v>98</v>
      </c>
      <c r="C37" s="238" t="s">
        <v>99</v>
      </c>
      <c r="D37" s="238" t="s">
        <v>88</v>
      </c>
      <c r="E37" s="245">
        <v>0.02</v>
      </c>
      <c r="F37" s="238" t="s">
        <v>124</v>
      </c>
      <c r="G37" s="238" t="s">
        <v>125</v>
      </c>
      <c r="H37" s="238" t="s">
        <v>126</v>
      </c>
      <c r="I37" s="238" t="s">
        <v>52</v>
      </c>
      <c r="J37" s="238">
        <v>1035</v>
      </c>
      <c r="K37" s="238">
        <v>4313</v>
      </c>
      <c r="L37" s="248">
        <f>J37/K37</f>
        <v>0.23997217713888244</v>
      </c>
      <c r="M37" s="238">
        <v>2024</v>
      </c>
      <c r="N37" s="248">
        <v>0.55000000000000004</v>
      </c>
      <c r="O37" s="248">
        <v>0.24</v>
      </c>
      <c r="P37" s="248">
        <v>0.55000000000000004</v>
      </c>
      <c r="Q37" s="249">
        <v>0.55000000000000004</v>
      </c>
      <c r="R37" s="255">
        <v>16</v>
      </c>
      <c r="S37" s="250">
        <v>255</v>
      </c>
      <c r="T37" s="248">
        <f>R37/S37</f>
        <v>6.2745098039215685E-2</v>
      </c>
      <c r="U37" s="250">
        <v>1</v>
      </c>
      <c r="V37" s="250">
        <v>7</v>
      </c>
      <c r="W37" s="248">
        <f>U37/V37</f>
        <v>0.14285714285714285</v>
      </c>
      <c r="X37" s="226">
        <f t="shared" ref="X37:Y37" si="49">R37+U37</f>
        <v>17</v>
      </c>
      <c r="Y37" s="226">
        <f t="shared" si="49"/>
        <v>262</v>
      </c>
      <c r="Z37" s="225">
        <f>X37/Y37</f>
        <v>6.4885496183206104E-2</v>
      </c>
      <c r="AA37" s="225">
        <f>IF(Z37&gt;O37,100%,Z37/O37)</f>
        <v>0.27035623409669213</v>
      </c>
      <c r="AB37" s="227">
        <f>(AA37*$E$37)</f>
        <v>5.4071246819338429E-3</v>
      </c>
      <c r="AC37" s="260">
        <v>204</v>
      </c>
      <c r="AD37" s="250">
        <v>204</v>
      </c>
      <c r="AE37" s="248">
        <f>AC37/AD37</f>
        <v>1</v>
      </c>
      <c r="AF37" s="250">
        <v>8</v>
      </c>
      <c r="AG37" s="250">
        <v>8</v>
      </c>
      <c r="AH37" s="248">
        <f>AF37/AG37</f>
        <v>1</v>
      </c>
      <c r="AI37" s="226">
        <f t="shared" ref="AI37:AJ37" si="50">AC37+AF37</f>
        <v>212</v>
      </c>
      <c r="AJ37" s="226">
        <f t="shared" si="50"/>
        <v>212</v>
      </c>
      <c r="AK37" s="225">
        <f>AI37/AJ37</f>
        <v>1</v>
      </c>
      <c r="AL37" s="225">
        <f>IF(AK37&gt;Z37,100%,AK37/Z37)</f>
        <v>1</v>
      </c>
      <c r="AM37" s="227">
        <f>(AL37*$E$37)</f>
        <v>0.02</v>
      </c>
      <c r="AN37" s="228">
        <f t="shared" ref="AN37:AO37" si="51">+X37+AI37</f>
        <v>229</v>
      </c>
      <c r="AO37" s="226">
        <f t="shared" si="51"/>
        <v>474</v>
      </c>
      <c r="AP37" s="225">
        <f>AN37/AO37</f>
        <v>0.4831223628691983</v>
      </c>
      <c r="AQ37" s="225">
        <f>IF(AP37&gt;O37,100%,AP37/O37)</f>
        <v>1</v>
      </c>
      <c r="AR37" s="233">
        <f>(AQ37*E37)</f>
        <v>0.02</v>
      </c>
      <c r="AS37" s="226">
        <v>13</v>
      </c>
      <c r="AT37" s="226">
        <v>213</v>
      </c>
      <c r="AU37" s="248">
        <f>AS37/AT37</f>
        <v>6.1032863849765258E-2</v>
      </c>
      <c r="AV37" s="226">
        <v>0</v>
      </c>
      <c r="AW37" s="226">
        <v>0</v>
      </c>
      <c r="AX37" s="248" t="e">
        <f>AV37/AW37</f>
        <v>#DIV/0!</v>
      </c>
      <c r="AY37" s="226">
        <f t="shared" ref="AY37:AZ37" si="52">AS37+AV37</f>
        <v>13</v>
      </c>
      <c r="AZ37" s="226">
        <f t="shared" si="52"/>
        <v>213</v>
      </c>
      <c r="BA37" s="225">
        <f>AY37/AZ37</f>
        <v>6.1032863849765258E-2</v>
      </c>
      <c r="BB37" s="225">
        <f>IF(BA37&gt;AP37,100%,BA37/AP37)</f>
        <v>0.12633003259733072</v>
      </c>
      <c r="BC37" s="227">
        <f>(BB37*$E$37)</f>
        <v>2.5266006519466147E-3</v>
      </c>
      <c r="BD37" s="228">
        <v>17</v>
      </c>
      <c r="BE37" s="226">
        <v>288</v>
      </c>
      <c r="BF37" s="248">
        <f>BD37/BE37</f>
        <v>5.9027777777777776E-2</v>
      </c>
      <c r="BG37" s="226">
        <v>1</v>
      </c>
      <c r="BH37" s="226">
        <v>7</v>
      </c>
      <c r="BI37" s="248">
        <f>BG37/BH37</f>
        <v>0.14285714285714285</v>
      </c>
      <c r="BJ37" s="226">
        <f t="shared" ref="BJ37:BK37" si="53">BD37+BG37</f>
        <v>18</v>
      </c>
      <c r="BK37" s="226">
        <f t="shared" si="53"/>
        <v>295</v>
      </c>
      <c r="BL37" s="225">
        <f>BJ37/BK37</f>
        <v>6.1016949152542375E-2</v>
      </c>
      <c r="BM37" s="225">
        <f>IF(BL37&gt;BA37,100%,BL37/BA37)</f>
        <v>0.99973924380704049</v>
      </c>
      <c r="BN37" s="227">
        <f>(BM37*$E$37)</f>
        <v>1.9994784876140811E-2</v>
      </c>
      <c r="BO37" s="228">
        <f t="shared" ref="BO37:BP37" si="54">+AN37+AY37+BJ37</f>
        <v>260</v>
      </c>
      <c r="BP37" s="226">
        <f t="shared" si="54"/>
        <v>982</v>
      </c>
      <c r="BQ37" s="225">
        <f>BO37/BP37</f>
        <v>0.26476578411405294</v>
      </c>
      <c r="BR37" s="225">
        <f>IF(BQ37&gt;O37,100%,BQ37/O37)</f>
        <v>1</v>
      </c>
      <c r="BS37" s="233">
        <f>(BR37*$E$37)</f>
        <v>0.02</v>
      </c>
      <c r="BT37" s="37"/>
      <c r="BU37" s="37"/>
      <c r="BV37" s="37"/>
      <c r="BW37" s="37"/>
      <c r="BX37" s="37"/>
      <c r="BY37" s="37"/>
      <c r="BZ37" s="37"/>
      <c r="CA37" s="37"/>
    </row>
    <row r="38" spans="1:79" ht="103.5" customHeight="1" x14ac:dyDescent="0.15">
      <c r="A38" s="123"/>
      <c r="B38" s="123"/>
      <c r="C38" s="123"/>
      <c r="D38" s="123"/>
      <c r="E38" s="123"/>
      <c r="F38" s="123"/>
      <c r="G38" s="123"/>
      <c r="H38" s="128"/>
      <c r="I38" s="128"/>
      <c r="J38" s="128"/>
      <c r="K38" s="128"/>
      <c r="L38" s="128"/>
      <c r="M38" s="128"/>
      <c r="N38" s="128"/>
      <c r="O38" s="128"/>
      <c r="P38" s="128"/>
      <c r="Q38" s="241"/>
      <c r="R38" s="132"/>
      <c r="S38" s="128"/>
      <c r="T38" s="128"/>
      <c r="U38" s="128"/>
      <c r="V38" s="128"/>
      <c r="W38" s="128"/>
      <c r="X38" s="128"/>
      <c r="Y38" s="128"/>
      <c r="Z38" s="128"/>
      <c r="AA38" s="128"/>
      <c r="AB38" s="130"/>
      <c r="AC38" s="132"/>
      <c r="AD38" s="128"/>
      <c r="AE38" s="128"/>
      <c r="AF38" s="128"/>
      <c r="AG38" s="128"/>
      <c r="AH38" s="128"/>
      <c r="AI38" s="128"/>
      <c r="AJ38" s="128"/>
      <c r="AK38" s="128"/>
      <c r="AL38" s="128"/>
      <c r="AM38" s="130"/>
      <c r="AN38" s="230"/>
      <c r="AO38" s="128"/>
      <c r="AP38" s="128"/>
      <c r="AQ38" s="128"/>
      <c r="AR38" s="130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30"/>
      <c r="BD38" s="230"/>
      <c r="BE38" s="128"/>
      <c r="BF38" s="128"/>
      <c r="BG38" s="128"/>
      <c r="BH38" s="128"/>
      <c r="BI38" s="128"/>
      <c r="BJ38" s="128"/>
      <c r="BK38" s="128"/>
      <c r="BL38" s="128"/>
      <c r="BM38" s="128"/>
      <c r="BN38" s="130"/>
      <c r="BO38" s="230"/>
      <c r="BP38" s="128"/>
      <c r="BQ38" s="128"/>
      <c r="BR38" s="128"/>
      <c r="BS38" s="130"/>
      <c r="BT38" s="37"/>
      <c r="BU38" s="37"/>
      <c r="BV38" s="37"/>
      <c r="BW38" s="37"/>
      <c r="BX38" s="37"/>
      <c r="BY38" s="37"/>
      <c r="BZ38" s="37"/>
      <c r="CA38" s="37"/>
    </row>
    <row r="39" spans="1:79" ht="14.25" customHeight="1" x14ac:dyDescent="0.15">
      <c r="A39" s="232">
        <v>13</v>
      </c>
      <c r="B39" s="238" t="s">
        <v>98</v>
      </c>
      <c r="C39" s="238" t="s">
        <v>99</v>
      </c>
      <c r="D39" s="232" t="s">
        <v>88</v>
      </c>
      <c r="E39" s="244">
        <v>0.04</v>
      </c>
      <c r="F39" s="238" t="s">
        <v>127</v>
      </c>
      <c r="G39" s="238" t="s">
        <v>128</v>
      </c>
      <c r="H39" s="238" t="s">
        <v>129</v>
      </c>
      <c r="I39" s="232" t="s">
        <v>52</v>
      </c>
      <c r="J39" s="232">
        <v>461</v>
      </c>
      <c r="K39" s="232">
        <v>20343</v>
      </c>
      <c r="L39" s="225">
        <f>J39/K39</f>
        <v>2.2661357715184585E-2</v>
      </c>
      <c r="M39" s="232">
        <v>2024</v>
      </c>
      <c r="N39" s="225">
        <v>0.2</v>
      </c>
      <c r="O39" s="225">
        <v>0.06</v>
      </c>
      <c r="P39" s="225">
        <v>0.2</v>
      </c>
      <c r="Q39" s="239">
        <v>0.2</v>
      </c>
      <c r="R39" s="255">
        <v>138</v>
      </c>
      <c r="S39" s="250">
        <v>8428</v>
      </c>
      <c r="T39" s="248">
        <f>R39/S39</f>
        <v>1.6373991457047935E-2</v>
      </c>
      <c r="U39" s="250">
        <v>3</v>
      </c>
      <c r="V39" s="250">
        <v>335</v>
      </c>
      <c r="W39" s="248">
        <f>U39/V39</f>
        <v>8.9552238805970154E-3</v>
      </c>
      <c r="X39" s="226">
        <f t="shared" ref="X39:Y39" si="55">R39+U39</f>
        <v>141</v>
      </c>
      <c r="Y39" s="226">
        <f t="shared" si="55"/>
        <v>8763</v>
      </c>
      <c r="Z39" s="225">
        <f>X39/Y39</f>
        <v>1.6090380006846969E-2</v>
      </c>
      <c r="AA39" s="225">
        <f>IF(Z39&gt;O39,100%,Z39/O39)</f>
        <v>0.26817300011411616</v>
      </c>
      <c r="AB39" s="227">
        <f>(AA39*$E$39)</f>
        <v>1.0726920004564646E-2</v>
      </c>
      <c r="AC39" s="255">
        <v>216</v>
      </c>
      <c r="AD39" s="250">
        <v>8428</v>
      </c>
      <c r="AE39" s="248">
        <f>AC39/AD39</f>
        <v>2.5628856193640248E-2</v>
      </c>
      <c r="AF39" s="250">
        <v>6</v>
      </c>
      <c r="AG39" s="250">
        <v>335</v>
      </c>
      <c r="AH39" s="248">
        <f>AF39/AG39</f>
        <v>1.7910447761194031E-2</v>
      </c>
      <c r="AI39" s="226">
        <f t="shared" ref="AI39:AJ39" si="56">AC39+AF39</f>
        <v>222</v>
      </c>
      <c r="AJ39" s="226">
        <f t="shared" si="56"/>
        <v>8763</v>
      </c>
      <c r="AK39" s="225">
        <f>AI39/AJ39</f>
        <v>2.5333789798014379E-2</v>
      </c>
      <c r="AL39" s="225">
        <f>IF(AK39&gt;Z39,100%,AK39/Z39)</f>
        <v>1</v>
      </c>
      <c r="AM39" s="227">
        <f>(AL39*$E$39)</f>
        <v>0.04</v>
      </c>
      <c r="AN39" s="228">
        <f>+X39+AI39</f>
        <v>363</v>
      </c>
      <c r="AO39" s="226">
        <f>+AJ39</f>
        <v>8763</v>
      </c>
      <c r="AP39" s="225">
        <f>AN39/AO39</f>
        <v>4.1424169804861348E-2</v>
      </c>
      <c r="AQ39" s="225">
        <f>IF(AP39&gt;O39,100%,AP39/O39)</f>
        <v>0.69040283008102254</v>
      </c>
      <c r="AR39" s="233">
        <f>(AQ39*E39)</f>
        <v>2.7616113203240901E-2</v>
      </c>
      <c r="AS39" s="226">
        <v>134</v>
      </c>
      <c r="AT39" s="226">
        <v>8763</v>
      </c>
      <c r="AU39" s="248">
        <f>AS39/AT39</f>
        <v>1.5291566815017688E-2</v>
      </c>
      <c r="AV39" s="226">
        <v>0</v>
      </c>
      <c r="AW39" s="226">
        <v>0</v>
      </c>
      <c r="AX39" s="248" t="e">
        <f>AV39/AW39</f>
        <v>#DIV/0!</v>
      </c>
      <c r="AY39" s="226">
        <f t="shared" ref="AY39:AZ39" si="57">AS39+AV39</f>
        <v>134</v>
      </c>
      <c r="AZ39" s="226">
        <f t="shared" si="57"/>
        <v>8763</v>
      </c>
      <c r="BA39" s="225">
        <f>AY39/AZ39</f>
        <v>1.5291566815017688E-2</v>
      </c>
      <c r="BB39" s="225">
        <f>IF(BA39&gt;AP39,100%,BA39/AP39)</f>
        <v>0.36914600550964188</v>
      </c>
      <c r="BC39" s="227">
        <f>(BB39*$E$39)</f>
        <v>1.4765840220385676E-2</v>
      </c>
      <c r="BD39" s="228">
        <v>40</v>
      </c>
      <c r="BE39" s="226"/>
      <c r="BF39" s="248" t="e">
        <f>BD39/BE39</f>
        <v>#DIV/0!</v>
      </c>
      <c r="BG39" s="226">
        <v>0</v>
      </c>
      <c r="BH39" s="226"/>
      <c r="BI39" s="248" t="e">
        <f>BG39/BH39</f>
        <v>#DIV/0!</v>
      </c>
      <c r="BJ39" s="226">
        <f>BD39+BG39</f>
        <v>40</v>
      </c>
      <c r="BK39" s="226">
        <v>8763</v>
      </c>
      <c r="BL39" s="225">
        <f>BJ39/BK39</f>
        <v>4.5646468104530409E-3</v>
      </c>
      <c r="BM39" s="225">
        <f>IF(BL39&gt;BA39,100%,BL39/BA39)</f>
        <v>0.29850746268656714</v>
      </c>
      <c r="BN39" s="227">
        <f>(BM39*$E$39)</f>
        <v>1.1940298507462685E-2</v>
      </c>
      <c r="BO39" s="228">
        <f>+AN39+AY39+BJ39</f>
        <v>537</v>
      </c>
      <c r="BP39" s="226">
        <f>+BK39</f>
        <v>8763</v>
      </c>
      <c r="BQ39" s="225">
        <f>BO39/BP39</f>
        <v>6.1280383430332076E-2</v>
      </c>
      <c r="BR39" s="225">
        <f>IF(BQ39&gt;O39,100%,BQ39/O39)</f>
        <v>1</v>
      </c>
      <c r="BS39" s="233">
        <f>(BR39*$E$39)</f>
        <v>0.04</v>
      </c>
      <c r="BT39" s="37"/>
      <c r="BU39" s="37"/>
      <c r="BV39" s="37"/>
      <c r="BW39" s="37"/>
      <c r="BX39" s="37"/>
      <c r="BY39" s="37"/>
      <c r="BZ39" s="37"/>
      <c r="CA39" s="37"/>
    </row>
    <row r="40" spans="1:79" ht="53.25" customHeight="1" x14ac:dyDescent="0.15">
      <c r="A40" s="123"/>
      <c r="B40" s="123"/>
      <c r="C40" s="123"/>
      <c r="D40" s="123"/>
      <c r="E40" s="123"/>
      <c r="F40" s="123"/>
      <c r="G40" s="123"/>
      <c r="H40" s="128"/>
      <c r="I40" s="128"/>
      <c r="J40" s="128"/>
      <c r="K40" s="128"/>
      <c r="L40" s="128"/>
      <c r="M40" s="128"/>
      <c r="N40" s="128"/>
      <c r="O40" s="128"/>
      <c r="P40" s="128"/>
      <c r="Q40" s="241"/>
      <c r="R40" s="132"/>
      <c r="S40" s="128"/>
      <c r="T40" s="128"/>
      <c r="U40" s="128"/>
      <c r="V40" s="128"/>
      <c r="W40" s="128"/>
      <c r="X40" s="128"/>
      <c r="Y40" s="128"/>
      <c r="Z40" s="128"/>
      <c r="AA40" s="128"/>
      <c r="AB40" s="130"/>
      <c r="AC40" s="132"/>
      <c r="AD40" s="128"/>
      <c r="AE40" s="128"/>
      <c r="AF40" s="128"/>
      <c r="AG40" s="128"/>
      <c r="AH40" s="128"/>
      <c r="AI40" s="128"/>
      <c r="AJ40" s="128"/>
      <c r="AK40" s="128"/>
      <c r="AL40" s="128"/>
      <c r="AM40" s="130"/>
      <c r="AN40" s="230"/>
      <c r="AO40" s="128"/>
      <c r="AP40" s="128"/>
      <c r="AQ40" s="128"/>
      <c r="AR40" s="130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30"/>
      <c r="BD40" s="230"/>
      <c r="BE40" s="128"/>
      <c r="BF40" s="128"/>
      <c r="BG40" s="128"/>
      <c r="BH40" s="128"/>
      <c r="BI40" s="128"/>
      <c r="BJ40" s="128"/>
      <c r="BK40" s="128"/>
      <c r="BL40" s="128"/>
      <c r="BM40" s="128"/>
      <c r="BN40" s="130"/>
      <c r="BO40" s="230"/>
      <c r="BP40" s="128"/>
      <c r="BQ40" s="128"/>
      <c r="BR40" s="128"/>
      <c r="BS40" s="130"/>
      <c r="BT40" s="37"/>
      <c r="BU40" s="37"/>
      <c r="BV40" s="37"/>
      <c r="BW40" s="37"/>
      <c r="BX40" s="37"/>
      <c r="BY40" s="37"/>
      <c r="BZ40" s="37"/>
      <c r="CA40" s="37"/>
    </row>
    <row r="41" spans="1:79" ht="37.5" customHeight="1" x14ac:dyDescent="0.15">
      <c r="A41" s="238">
        <v>14</v>
      </c>
      <c r="B41" s="238" t="s">
        <v>98</v>
      </c>
      <c r="C41" s="238" t="s">
        <v>99</v>
      </c>
      <c r="D41" s="238" t="s">
        <v>88</v>
      </c>
      <c r="E41" s="245">
        <v>0.04</v>
      </c>
      <c r="F41" s="238" t="s">
        <v>130</v>
      </c>
      <c r="G41" s="238" t="s">
        <v>131</v>
      </c>
      <c r="H41" s="238" t="s">
        <v>132</v>
      </c>
      <c r="I41" s="238" t="s">
        <v>52</v>
      </c>
      <c r="J41" s="238">
        <v>155</v>
      </c>
      <c r="K41" s="238">
        <v>465</v>
      </c>
      <c r="L41" s="248">
        <f>J41/K41</f>
        <v>0.33333333333333331</v>
      </c>
      <c r="M41" s="238">
        <v>2024</v>
      </c>
      <c r="N41" s="248">
        <v>0.85</v>
      </c>
      <c r="O41" s="248">
        <v>0.85</v>
      </c>
      <c r="P41" s="248">
        <v>0.85</v>
      </c>
      <c r="Q41" s="249">
        <v>0.85</v>
      </c>
      <c r="R41" s="255">
        <v>23</v>
      </c>
      <c r="S41" s="250">
        <v>52</v>
      </c>
      <c r="T41" s="248">
        <f>R41/S41</f>
        <v>0.44230769230769229</v>
      </c>
      <c r="U41" s="250">
        <v>0</v>
      </c>
      <c r="V41" s="250">
        <v>1</v>
      </c>
      <c r="W41" s="248">
        <f>U41/V41</f>
        <v>0</v>
      </c>
      <c r="X41" s="226">
        <f t="shared" ref="X41:Y41" si="58">R41+U41</f>
        <v>23</v>
      </c>
      <c r="Y41" s="226">
        <f t="shared" si="58"/>
        <v>53</v>
      </c>
      <c r="Z41" s="225">
        <f>X41/Y41</f>
        <v>0.43396226415094341</v>
      </c>
      <c r="AA41" s="225">
        <f>IF(Z41&gt;O41,100%,Z41/O41)</f>
        <v>0.51054384017758048</v>
      </c>
      <c r="AB41" s="227">
        <f>(AA41*$E$41)</f>
        <v>2.0421753607103219E-2</v>
      </c>
      <c r="AC41" s="255">
        <v>25</v>
      </c>
      <c r="AD41" s="250">
        <v>39</v>
      </c>
      <c r="AE41" s="248">
        <f>AC41/AD41</f>
        <v>0.64102564102564108</v>
      </c>
      <c r="AF41" s="250">
        <v>4</v>
      </c>
      <c r="AG41" s="250">
        <v>4</v>
      </c>
      <c r="AH41" s="248">
        <f>AF41/AG41</f>
        <v>1</v>
      </c>
      <c r="AI41" s="226">
        <f t="shared" ref="AI41:AJ41" si="59">AC41+AF41</f>
        <v>29</v>
      </c>
      <c r="AJ41" s="226">
        <f t="shared" si="59"/>
        <v>43</v>
      </c>
      <c r="AK41" s="225">
        <f>AI41/AJ41</f>
        <v>0.67441860465116277</v>
      </c>
      <c r="AL41" s="225">
        <f>IF(AK41&gt;Z41,100%,AK41/Z41)</f>
        <v>1</v>
      </c>
      <c r="AM41" s="227">
        <f>(AL41*$E$41)</f>
        <v>0.04</v>
      </c>
      <c r="AN41" s="228">
        <f t="shared" ref="AN41:AO41" si="60">+X41+AI41</f>
        <v>52</v>
      </c>
      <c r="AO41" s="226">
        <f t="shared" si="60"/>
        <v>96</v>
      </c>
      <c r="AP41" s="225">
        <f>AN41/AO41</f>
        <v>0.54166666666666663</v>
      </c>
      <c r="AQ41" s="225">
        <f>IF(AP41&gt;O41,100%,AP41/O41)</f>
        <v>0.63725490196078427</v>
      </c>
      <c r="AR41" s="233">
        <f>(AQ41*E41)</f>
        <v>2.5490196078431372E-2</v>
      </c>
      <c r="AS41" s="226">
        <v>65</v>
      </c>
      <c r="AT41" s="226">
        <v>90</v>
      </c>
      <c r="AU41" s="248">
        <f>AS41/AT41</f>
        <v>0.72222222222222221</v>
      </c>
      <c r="AV41" s="226">
        <v>1</v>
      </c>
      <c r="AW41" s="226">
        <v>5</v>
      </c>
      <c r="AX41" s="248">
        <f>AV41/AW41</f>
        <v>0.2</v>
      </c>
      <c r="AY41" s="226">
        <f t="shared" ref="AY41:AZ41" si="61">AS41+AV41</f>
        <v>66</v>
      </c>
      <c r="AZ41" s="226">
        <f t="shared" si="61"/>
        <v>95</v>
      </c>
      <c r="BA41" s="225">
        <f>AY41/AZ41</f>
        <v>0.69473684210526321</v>
      </c>
      <c r="BB41" s="225">
        <f>IF(BA41&gt;AP41,100%,BA41/AP41)</f>
        <v>1</v>
      </c>
      <c r="BC41" s="227">
        <f>(BB41*$E$41)</f>
        <v>0.04</v>
      </c>
      <c r="BD41" s="228">
        <v>74</v>
      </c>
      <c r="BE41" s="226">
        <v>120</v>
      </c>
      <c r="BF41" s="248">
        <f>BD41/BE41</f>
        <v>0.6166666666666667</v>
      </c>
      <c r="BG41" s="226">
        <v>1</v>
      </c>
      <c r="BH41" s="226">
        <v>5</v>
      </c>
      <c r="BI41" s="248">
        <f>BG41/BH41</f>
        <v>0.2</v>
      </c>
      <c r="BJ41" s="226">
        <f t="shared" ref="BJ41:BK41" si="62">BD41+BG41</f>
        <v>75</v>
      </c>
      <c r="BK41" s="226">
        <f t="shared" si="62"/>
        <v>125</v>
      </c>
      <c r="BL41" s="225">
        <f>BJ41/BK41</f>
        <v>0.6</v>
      </c>
      <c r="BM41" s="225">
        <f>IF(BL41&gt;BA41,100%,BL41/BA41)</f>
        <v>0.86363636363636354</v>
      </c>
      <c r="BN41" s="227">
        <f>(BM41*$E$41)</f>
        <v>3.4545454545454539E-2</v>
      </c>
      <c r="BO41" s="228">
        <f t="shared" ref="BO41:BP41" si="63">+AN41+AY41+BJ41</f>
        <v>193</v>
      </c>
      <c r="BP41" s="226">
        <f t="shared" si="63"/>
        <v>316</v>
      </c>
      <c r="BQ41" s="256">
        <f>BO41/BP41</f>
        <v>0.61075949367088611</v>
      </c>
      <c r="BR41" s="225">
        <f>IF(BQ41&gt;O41,100%,BQ41/O41)</f>
        <v>0.71854058078927785</v>
      </c>
      <c r="BS41" s="233">
        <f>(BR41*$E$41)</f>
        <v>2.8741623231571114E-2</v>
      </c>
      <c r="BT41" s="37"/>
      <c r="BU41" s="37"/>
      <c r="BV41" s="37"/>
      <c r="BW41" s="37"/>
      <c r="BX41" s="37"/>
      <c r="BY41" s="37"/>
      <c r="BZ41" s="37"/>
      <c r="CA41" s="37"/>
    </row>
    <row r="42" spans="1:79" ht="54" customHeight="1" x14ac:dyDescent="0.15">
      <c r="A42" s="123"/>
      <c r="B42" s="123"/>
      <c r="C42" s="123"/>
      <c r="D42" s="123"/>
      <c r="E42" s="123"/>
      <c r="F42" s="123"/>
      <c r="G42" s="123"/>
      <c r="H42" s="128"/>
      <c r="I42" s="128"/>
      <c r="J42" s="128"/>
      <c r="K42" s="128"/>
      <c r="L42" s="128"/>
      <c r="M42" s="128"/>
      <c r="N42" s="128"/>
      <c r="O42" s="128"/>
      <c r="P42" s="128"/>
      <c r="Q42" s="241"/>
      <c r="R42" s="132"/>
      <c r="S42" s="128"/>
      <c r="T42" s="128"/>
      <c r="U42" s="128"/>
      <c r="V42" s="128"/>
      <c r="W42" s="128"/>
      <c r="X42" s="128"/>
      <c r="Y42" s="128"/>
      <c r="Z42" s="128"/>
      <c r="AA42" s="128"/>
      <c r="AB42" s="130"/>
      <c r="AC42" s="132"/>
      <c r="AD42" s="128"/>
      <c r="AE42" s="128"/>
      <c r="AF42" s="128"/>
      <c r="AG42" s="128"/>
      <c r="AH42" s="128"/>
      <c r="AI42" s="128"/>
      <c r="AJ42" s="128"/>
      <c r="AK42" s="128"/>
      <c r="AL42" s="128"/>
      <c r="AM42" s="130"/>
      <c r="AN42" s="230"/>
      <c r="AO42" s="128"/>
      <c r="AP42" s="128"/>
      <c r="AQ42" s="128"/>
      <c r="AR42" s="130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30"/>
      <c r="BD42" s="230"/>
      <c r="BE42" s="128"/>
      <c r="BF42" s="128"/>
      <c r="BG42" s="128"/>
      <c r="BH42" s="128"/>
      <c r="BI42" s="128"/>
      <c r="BJ42" s="128"/>
      <c r="BK42" s="128"/>
      <c r="BL42" s="128"/>
      <c r="BM42" s="128"/>
      <c r="BN42" s="130"/>
      <c r="BO42" s="230"/>
      <c r="BP42" s="128"/>
      <c r="BQ42" s="128"/>
      <c r="BR42" s="128"/>
      <c r="BS42" s="130"/>
      <c r="BT42" s="37"/>
      <c r="BU42" s="37"/>
      <c r="BV42" s="37"/>
      <c r="BW42" s="37"/>
      <c r="BX42" s="37"/>
      <c r="BY42" s="37"/>
      <c r="BZ42" s="37"/>
      <c r="CA42" s="37"/>
    </row>
    <row r="43" spans="1:79" ht="14.25" customHeight="1" x14ac:dyDescent="0.15">
      <c r="A43" s="238">
        <v>15</v>
      </c>
      <c r="B43" s="238" t="s">
        <v>98</v>
      </c>
      <c r="C43" s="238" t="s">
        <v>99</v>
      </c>
      <c r="D43" s="238" t="s">
        <v>88</v>
      </c>
      <c r="E43" s="245">
        <v>0.02</v>
      </c>
      <c r="F43" s="238" t="s">
        <v>133</v>
      </c>
      <c r="G43" s="238" t="s">
        <v>134</v>
      </c>
      <c r="H43" s="238" t="s">
        <v>135</v>
      </c>
      <c r="I43" s="238" t="s">
        <v>52</v>
      </c>
      <c r="J43" s="238">
        <v>281</v>
      </c>
      <c r="K43" s="238">
        <v>465</v>
      </c>
      <c r="L43" s="248">
        <f>J43/K43</f>
        <v>0.60430107526881716</v>
      </c>
      <c r="M43" s="238">
        <v>2024</v>
      </c>
      <c r="N43" s="248">
        <v>0.62</v>
      </c>
      <c r="O43" s="248">
        <v>0.62</v>
      </c>
      <c r="P43" s="248">
        <v>0.62</v>
      </c>
      <c r="Q43" s="249">
        <v>0.62</v>
      </c>
      <c r="R43" s="255">
        <v>72</v>
      </c>
      <c r="S43" s="250">
        <v>107</v>
      </c>
      <c r="T43" s="248">
        <f>R43/S43</f>
        <v>0.67289719626168221</v>
      </c>
      <c r="U43" s="250">
        <v>4</v>
      </c>
      <c r="V43" s="250">
        <v>6</v>
      </c>
      <c r="W43" s="248">
        <f>U43/V43</f>
        <v>0.66666666666666663</v>
      </c>
      <c r="X43" s="226">
        <f t="shared" ref="X43:Y43" si="64">R43+U43</f>
        <v>76</v>
      </c>
      <c r="Y43" s="226">
        <f t="shared" si="64"/>
        <v>113</v>
      </c>
      <c r="Z43" s="225">
        <f>X43/Y43</f>
        <v>0.67256637168141598</v>
      </c>
      <c r="AA43" s="225">
        <f>IF(Z43&gt;O43,100%,Z43/O43)</f>
        <v>1</v>
      </c>
      <c r="AB43" s="227">
        <f>(AA43*$E$43)</f>
        <v>0.02</v>
      </c>
      <c r="AC43" s="255">
        <v>86</v>
      </c>
      <c r="AD43" s="250">
        <v>192</v>
      </c>
      <c r="AE43" s="248">
        <f>AC43/AD43</f>
        <v>0.44791666666666669</v>
      </c>
      <c r="AF43" s="250">
        <v>1</v>
      </c>
      <c r="AG43" s="250">
        <v>5</v>
      </c>
      <c r="AH43" s="248">
        <f>AF43/AG43</f>
        <v>0.2</v>
      </c>
      <c r="AI43" s="226">
        <f t="shared" ref="AI43:AJ43" si="65">AC43+AF43</f>
        <v>87</v>
      </c>
      <c r="AJ43" s="226">
        <f t="shared" si="65"/>
        <v>197</v>
      </c>
      <c r="AK43" s="225">
        <f>AI43/AJ43</f>
        <v>0.44162436548223349</v>
      </c>
      <c r="AL43" s="225">
        <f>IF(AK43&gt;Z43,100%,AK43/Z43)</f>
        <v>0.65662570130911024</v>
      </c>
      <c r="AM43" s="227">
        <f>(AL43*$E$43)</f>
        <v>1.3132514026182205E-2</v>
      </c>
      <c r="AN43" s="228">
        <f t="shared" ref="AN43:AO43" si="66">+X43+AI43</f>
        <v>163</v>
      </c>
      <c r="AO43" s="226">
        <f t="shared" si="66"/>
        <v>310</v>
      </c>
      <c r="AP43" s="225">
        <f>AN43/AO43</f>
        <v>0.52580645161290318</v>
      </c>
      <c r="AQ43" s="225">
        <f>IF(AP43&gt;O43,100%,AP43/O43)</f>
        <v>0.84807492195629541</v>
      </c>
      <c r="AR43" s="233">
        <f>(AQ43*E43)</f>
        <v>1.6961498439125908E-2</v>
      </c>
      <c r="AS43" s="226">
        <v>141</v>
      </c>
      <c r="AT43" s="226">
        <v>204</v>
      </c>
      <c r="AU43" s="248">
        <f>AS43/AT43</f>
        <v>0.69117647058823528</v>
      </c>
      <c r="AV43" s="226">
        <v>3</v>
      </c>
      <c r="AW43" s="226">
        <v>5</v>
      </c>
      <c r="AX43" s="248">
        <f>AV43/AW43</f>
        <v>0.6</v>
      </c>
      <c r="AY43" s="226">
        <f t="shared" ref="AY43:AZ43" si="67">AS43+AV43</f>
        <v>144</v>
      </c>
      <c r="AZ43" s="226">
        <f t="shared" si="67"/>
        <v>209</v>
      </c>
      <c r="BA43" s="225">
        <f>AY43/AZ43</f>
        <v>0.68899521531100483</v>
      </c>
      <c r="BB43" s="225">
        <f>IF(BA43&gt;AP43,100%,BA43/AP43)</f>
        <v>1</v>
      </c>
      <c r="BC43" s="227">
        <f>(BB43*$E$43)</f>
        <v>0.02</v>
      </c>
      <c r="BD43" s="228">
        <v>95</v>
      </c>
      <c r="BE43" s="226">
        <v>120</v>
      </c>
      <c r="BF43" s="248">
        <f>BD43/BE43</f>
        <v>0.79166666666666663</v>
      </c>
      <c r="BG43" s="226">
        <v>4</v>
      </c>
      <c r="BH43" s="226">
        <v>5</v>
      </c>
      <c r="BI43" s="248">
        <f>BG43/BH43</f>
        <v>0.8</v>
      </c>
      <c r="BJ43" s="226">
        <f t="shared" ref="BJ43:BK43" si="68">BD43+BG43</f>
        <v>99</v>
      </c>
      <c r="BK43" s="226">
        <f t="shared" si="68"/>
        <v>125</v>
      </c>
      <c r="BL43" s="225">
        <f>BJ43/BK43</f>
        <v>0.79200000000000004</v>
      </c>
      <c r="BM43" s="225">
        <f>IF(BL43&gt;BA43,100%,BL43/BA43)</f>
        <v>1</v>
      </c>
      <c r="BN43" s="227">
        <f>(BM43*$E$43)</f>
        <v>0.02</v>
      </c>
      <c r="BO43" s="228">
        <f t="shared" ref="BO43:BP43" si="69">+AN43+AY43+BJ43</f>
        <v>406</v>
      </c>
      <c r="BP43" s="226">
        <f t="shared" si="69"/>
        <v>644</v>
      </c>
      <c r="BQ43" s="236">
        <f>BO43/BP43</f>
        <v>0.63043478260869568</v>
      </c>
      <c r="BR43" s="225">
        <f>IF(BQ43&gt;O43,100%,BQ43/O43)</f>
        <v>1</v>
      </c>
      <c r="BS43" s="233">
        <f>(BR43*$E$43)</f>
        <v>0.02</v>
      </c>
      <c r="BT43" s="37"/>
      <c r="BU43" s="37"/>
      <c r="BV43" s="37"/>
      <c r="BW43" s="37"/>
      <c r="BX43" s="37"/>
      <c r="BY43" s="37"/>
      <c r="BZ43" s="37"/>
      <c r="CA43" s="37"/>
    </row>
    <row r="44" spans="1:79" ht="68.25" customHeight="1" x14ac:dyDescent="0.15">
      <c r="A44" s="123"/>
      <c r="B44" s="123"/>
      <c r="C44" s="123"/>
      <c r="D44" s="123"/>
      <c r="E44" s="123"/>
      <c r="F44" s="123"/>
      <c r="G44" s="123"/>
      <c r="H44" s="128"/>
      <c r="I44" s="128"/>
      <c r="J44" s="128"/>
      <c r="K44" s="128"/>
      <c r="L44" s="128"/>
      <c r="M44" s="128"/>
      <c r="N44" s="128"/>
      <c r="O44" s="128"/>
      <c r="P44" s="128"/>
      <c r="Q44" s="241"/>
      <c r="R44" s="132"/>
      <c r="S44" s="128"/>
      <c r="T44" s="128"/>
      <c r="U44" s="128"/>
      <c r="V44" s="128"/>
      <c r="W44" s="128"/>
      <c r="X44" s="128"/>
      <c r="Y44" s="128"/>
      <c r="Z44" s="128"/>
      <c r="AA44" s="128"/>
      <c r="AB44" s="130"/>
      <c r="AC44" s="132"/>
      <c r="AD44" s="128"/>
      <c r="AE44" s="128"/>
      <c r="AF44" s="128"/>
      <c r="AG44" s="128"/>
      <c r="AH44" s="128"/>
      <c r="AI44" s="128"/>
      <c r="AJ44" s="128"/>
      <c r="AK44" s="128"/>
      <c r="AL44" s="128"/>
      <c r="AM44" s="130"/>
      <c r="AN44" s="230"/>
      <c r="AO44" s="128"/>
      <c r="AP44" s="128"/>
      <c r="AQ44" s="128"/>
      <c r="AR44" s="130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30"/>
      <c r="BD44" s="230"/>
      <c r="BE44" s="128"/>
      <c r="BF44" s="128"/>
      <c r="BG44" s="128"/>
      <c r="BH44" s="128"/>
      <c r="BI44" s="128"/>
      <c r="BJ44" s="128"/>
      <c r="BK44" s="128"/>
      <c r="BL44" s="128"/>
      <c r="BM44" s="128"/>
      <c r="BN44" s="130"/>
      <c r="BO44" s="230"/>
      <c r="BP44" s="128"/>
      <c r="BQ44" s="128"/>
      <c r="BR44" s="128"/>
      <c r="BS44" s="130"/>
      <c r="BT44" s="37"/>
      <c r="BU44" s="37"/>
      <c r="BV44" s="37"/>
      <c r="BW44" s="37"/>
      <c r="BX44" s="37"/>
      <c r="BY44" s="37"/>
      <c r="BZ44" s="37"/>
      <c r="CA44" s="37"/>
    </row>
    <row r="45" spans="1:79" ht="27" customHeight="1" x14ac:dyDescent="0.15">
      <c r="A45" s="267">
        <v>16</v>
      </c>
      <c r="B45" s="267" t="s">
        <v>98</v>
      </c>
      <c r="C45" s="267" t="s">
        <v>99</v>
      </c>
      <c r="D45" s="267" t="s">
        <v>88</v>
      </c>
      <c r="E45" s="268">
        <v>0.01</v>
      </c>
      <c r="F45" s="267" t="s">
        <v>136</v>
      </c>
      <c r="G45" s="267" t="s">
        <v>137</v>
      </c>
      <c r="H45" s="262" t="s">
        <v>138</v>
      </c>
      <c r="I45" s="262" t="s">
        <v>52</v>
      </c>
      <c r="J45" s="262">
        <v>99</v>
      </c>
      <c r="K45" s="262">
        <v>134</v>
      </c>
      <c r="L45" s="259">
        <f>J45/K45</f>
        <v>0.73880597014925375</v>
      </c>
      <c r="M45" s="262">
        <v>2024</v>
      </c>
      <c r="N45" s="259">
        <v>0.73</v>
      </c>
      <c r="O45" s="259">
        <v>0.75</v>
      </c>
      <c r="P45" s="259">
        <v>0.74</v>
      </c>
      <c r="Q45" s="263">
        <v>0.75</v>
      </c>
      <c r="R45" s="264">
        <v>24</v>
      </c>
      <c r="S45" s="265">
        <v>27</v>
      </c>
      <c r="T45" s="259">
        <f>R45/S45</f>
        <v>0.88888888888888884</v>
      </c>
      <c r="U45" s="265">
        <v>0</v>
      </c>
      <c r="V45" s="265">
        <v>0</v>
      </c>
      <c r="W45" s="259" t="e">
        <f>U45/V45</f>
        <v>#DIV/0!</v>
      </c>
      <c r="X45" s="258">
        <f t="shared" ref="X45:Y45" si="70">R45+U45</f>
        <v>24</v>
      </c>
      <c r="Y45" s="258">
        <f t="shared" si="70"/>
        <v>27</v>
      </c>
      <c r="Z45" s="236">
        <f>X45/Y45</f>
        <v>0.88888888888888884</v>
      </c>
      <c r="AA45" s="236">
        <f>IF(Z45&gt;O45,100%,Z45/O45)</f>
        <v>1</v>
      </c>
      <c r="AB45" s="261">
        <f>(AA45*$E$45)</f>
        <v>0.01</v>
      </c>
      <c r="AC45" s="264">
        <v>32</v>
      </c>
      <c r="AD45" s="265">
        <v>35</v>
      </c>
      <c r="AE45" s="259">
        <f>AC45/AD45</f>
        <v>0.91428571428571426</v>
      </c>
      <c r="AF45" s="265">
        <v>1</v>
      </c>
      <c r="AG45" s="265">
        <v>1</v>
      </c>
      <c r="AH45" s="259">
        <f>AF45/AG45</f>
        <v>1</v>
      </c>
      <c r="AI45" s="258">
        <f t="shared" ref="AI45:AJ45" si="71">AC45+AF45</f>
        <v>33</v>
      </c>
      <c r="AJ45" s="258">
        <f t="shared" si="71"/>
        <v>36</v>
      </c>
      <c r="AK45" s="236">
        <f>AI45/AJ45</f>
        <v>0.91666666666666663</v>
      </c>
      <c r="AL45" s="236">
        <f>IF(AK45&gt;Z45,100%,AK45/Z45)</f>
        <v>1</v>
      </c>
      <c r="AM45" s="261">
        <f>(AL45*$E$45)</f>
        <v>0.01</v>
      </c>
      <c r="AN45" s="257">
        <f t="shared" ref="AN45:AO45" si="72">+X45+AI45</f>
        <v>57</v>
      </c>
      <c r="AO45" s="258">
        <f t="shared" si="72"/>
        <v>63</v>
      </c>
      <c r="AP45" s="236">
        <f>AN45/AO45</f>
        <v>0.90476190476190477</v>
      </c>
      <c r="AQ45" s="236">
        <f>IF(AP45&gt;O45,100%,AP45/O45)</f>
        <v>1</v>
      </c>
      <c r="AR45" s="266">
        <f>(AQ45*E45)</f>
        <v>0.01</v>
      </c>
      <c r="AS45" s="258">
        <v>19</v>
      </c>
      <c r="AT45" s="258">
        <v>22</v>
      </c>
      <c r="AU45" s="259">
        <f>AS45/AT45</f>
        <v>0.86363636363636365</v>
      </c>
      <c r="AV45" s="258">
        <v>0</v>
      </c>
      <c r="AW45" s="258">
        <v>0</v>
      </c>
      <c r="AX45" s="259" t="e">
        <f>AV45/AW45</f>
        <v>#DIV/0!</v>
      </c>
      <c r="AY45" s="258">
        <f t="shared" ref="AY45:AZ45" si="73">AS45+AV45</f>
        <v>19</v>
      </c>
      <c r="AZ45" s="258">
        <f t="shared" si="73"/>
        <v>22</v>
      </c>
      <c r="BA45" s="236">
        <f>AY45/AZ45</f>
        <v>0.86363636363636365</v>
      </c>
      <c r="BB45" s="236">
        <f>IF(BA45&gt;AP45,100%,BA45/AP45)</f>
        <v>0.95454545454545459</v>
      </c>
      <c r="BC45" s="261">
        <f>(BB45*$E$45)</f>
        <v>9.5454545454545462E-3</v>
      </c>
      <c r="BD45" s="257">
        <v>14</v>
      </c>
      <c r="BE45" s="258">
        <v>17</v>
      </c>
      <c r="BF45" s="259">
        <f>BD45/BE45</f>
        <v>0.82352941176470584</v>
      </c>
      <c r="BG45" s="258">
        <v>0</v>
      </c>
      <c r="BH45" s="258">
        <v>0</v>
      </c>
      <c r="BI45" s="259" t="e">
        <f>BG45/BH45</f>
        <v>#DIV/0!</v>
      </c>
      <c r="BJ45" s="258">
        <f t="shared" ref="BJ45:BK45" si="74">BD45+BG45</f>
        <v>14</v>
      </c>
      <c r="BK45" s="258">
        <f t="shared" si="74"/>
        <v>17</v>
      </c>
      <c r="BL45" s="236">
        <f>BJ45/BK45</f>
        <v>0.82352941176470584</v>
      </c>
      <c r="BM45" s="236">
        <f>IF(BL45&gt;BA45,100%,BL45/BA45)</f>
        <v>0.95356037151702777</v>
      </c>
      <c r="BN45" s="261">
        <f>(BM45*$E$45)</f>
        <v>9.5356037151702773E-3</v>
      </c>
      <c r="BO45" s="257">
        <f t="shared" ref="BO45:BP45" si="75">+AN45+AY45+BJ45</f>
        <v>90</v>
      </c>
      <c r="BP45" s="258">
        <f t="shared" si="75"/>
        <v>102</v>
      </c>
      <c r="BQ45" s="236">
        <f>BO45/BP45</f>
        <v>0.88235294117647056</v>
      </c>
      <c r="BR45" s="236">
        <f>IF(BQ45&gt;O45,100%,BQ45/O45)</f>
        <v>1</v>
      </c>
      <c r="BS45" s="266">
        <f>(BR45*$E$45)</f>
        <v>0.01</v>
      </c>
      <c r="BT45" s="38"/>
      <c r="BU45" s="38"/>
      <c r="BV45" s="38"/>
      <c r="BW45" s="38"/>
      <c r="BX45" s="38"/>
      <c r="BY45" s="38"/>
      <c r="BZ45" s="38"/>
      <c r="CA45" s="38"/>
    </row>
    <row r="46" spans="1:79" ht="51" customHeight="1" x14ac:dyDescent="0.15">
      <c r="A46" s="123"/>
      <c r="B46" s="123"/>
      <c r="C46" s="123"/>
      <c r="D46" s="123"/>
      <c r="E46" s="123"/>
      <c r="F46" s="123"/>
      <c r="G46" s="123"/>
      <c r="H46" s="128"/>
      <c r="I46" s="128"/>
      <c r="J46" s="128"/>
      <c r="K46" s="128"/>
      <c r="L46" s="128"/>
      <c r="M46" s="128"/>
      <c r="N46" s="128"/>
      <c r="O46" s="128"/>
      <c r="P46" s="128"/>
      <c r="Q46" s="241"/>
      <c r="R46" s="132"/>
      <c r="S46" s="128"/>
      <c r="T46" s="128"/>
      <c r="U46" s="128"/>
      <c r="V46" s="128"/>
      <c r="W46" s="128"/>
      <c r="X46" s="128"/>
      <c r="Y46" s="128"/>
      <c r="Z46" s="128"/>
      <c r="AA46" s="128"/>
      <c r="AB46" s="130"/>
      <c r="AC46" s="132"/>
      <c r="AD46" s="128"/>
      <c r="AE46" s="128"/>
      <c r="AF46" s="128"/>
      <c r="AG46" s="128"/>
      <c r="AH46" s="128"/>
      <c r="AI46" s="128"/>
      <c r="AJ46" s="128"/>
      <c r="AK46" s="128"/>
      <c r="AL46" s="128"/>
      <c r="AM46" s="130"/>
      <c r="AN46" s="230"/>
      <c r="AO46" s="128"/>
      <c r="AP46" s="128"/>
      <c r="AQ46" s="128"/>
      <c r="AR46" s="130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30"/>
      <c r="BD46" s="230"/>
      <c r="BE46" s="128"/>
      <c r="BF46" s="128"/>
      <c r="BG46" s="128"/>
      <c r="BH46" s="128"/>
      <c r="BI46" s="128"/>
      <c r="BJ46" s="128"/>
      <c r="BK46" s="128"/>
      <c r="BL46" s="128"/>
      <c r="BM46" s="128"/>
      <c r="BN46" s="130"/>
      <c r="BO46" s="230"/>
      <c r="BP46" s="128"/>
      <c r="BQ46" s="128"/>
      <c r="BR46" s="128"/>
      <c r="BS46" s="130"/>
      <c r="BT46" s="38"/>
      <c r="BU46" s="38"/>
      <c r="BV46" s="38"/>
      <c r="BW46" s="38"/>
      <c r="BX46" s="38"/>
      <c r="BY46" s="38"/>
      <c r="BZ46" s="38"/>
      <c r="CA46" s="38"/>
    </row>
    <row r="47" spans="1:79" ht="14.25" customHeight="1" x14ac:dyDescent="0.15">
      <c r="A47" s="267">
        <v>17</v>
      </c>
      <c r="B47" s="267" t="s">
        <v>98</v>
      </c>
      <c r="C47" s="267" t="s">
        <v>99</v>
      </c>
      <c r="D47" s="267" t="s">
        <v>88</v>
      </c>
      <c r="E47" s="268">
        <v>0.02</v>
      </c>
      <c r="F47" s="267" t="s">
        <v>139</v>
      </c>
      <c r="G47" s="267" t="s">
        <v>140</v>
      </c>
      <c r="H47" s="262" t="s">
        <v>141</v>
      </c>
      <c r="I47" s="262" t="s">
        <v>52</v>
      </c>
      <c r="J47" s="262">
        <v>6</v>
      </c>
      <c r="K47" s="262">
        <v>506</v>
      </c>
      <c r="L47" s="259">
        <f>J47/K47</f>
        <v>1.1857707509881422E-2</v>
      </c>
      <c r="M47" s="262">
        <v>2023</v>
      </c>
      <c r="N47" s="259">
        <v>1.0999999999999999E-2</v>
      </c>
      <c r="O47" s="259">
        <v>1.0999999999999999E-2</v>
      </c>
      <c r="P47" s="259">
        <v>1.0999999999999999E-2</v>
      </c>
      <c r="Q47" s="263">
        <v>1.0999999999999999E-2</v>
      </c>
      <c r="R47" s="323">
        <v>2</v>
      </c>
      <c r="S47" s="269">
        <v>577</v>
      </c>
      <c r="T47" s="259">
        <f>R47/S47*100</f>
        <v>0.34662045060658575</v>
      </c>
      <c r="U47" s="269">
        <v>0</v>
      </c>
      <c r="V47" s="269">
        <v>26</v>
      </c>
      <c r="W47" s="259">
        <f>U47/V47*100</f>
        <v>0</v>
      </c>
      <c r="X47" s="258">
        <f t="shared" ref="X47:Y47" si="76">R47+U47</f>
        <v>2</v>
      </c>
      <c r="Y47" s="258">
        <f t="shared" si="76"/>
        <v>603</v>
      </c>
      <c r="Z47" s="236">
        <f>X47/Y47</f>
        <v>3.3167495854063019E-3</v>
      </c>
      <c r="AA47" s="236">
        <f>IF(Z47&gt;O47,100%,Z47/O47)</f>
        <v>0.30152268958239109</v>
      </c>
      <c r="AB47" s="261">
        <f>(AA47*$E$47)</f>
        <v>6.0304537916478218E-3</v>
      </c>
      <c r="AC47" s="323">
        <v>0</v>
      </c>
      <c r="AD47" s="269">
        <v>370</v>
      </c>
      <c r="AE47" s="259">
        <f>AC47/AD47*100</f>
        <v>0</v>
      </c>
      <c r="AF47" s="269">
        <v>0</v>
      </c>
      <c r="AG47" s="269">
        <v>7</v>
      </c>
      <c r="AH47" s="259">
        <f>AF47/AG47*100</f>
        <v>0</v>
      </c>
      <c r="AI47" s="258">
        <f t="shared" ref="AI47:AJ47" si="77">AC47+AF47</f>
        <v>0</v>
      </c>
      <c r="AJ47" s="258">
        <f t="shared" si="77"/>
        <v>377</v>
      </c>
      <c r="AK47" s="236">
        <f>AI47/AJ47</f>
        <v>0</v>
      </c>
      <c r="AL47" s="236">
        <f>IF(AK47&gt;Z47,100%,AK47/Z47)</f>
        <v>0</v>
      </c>
      <c r="AM47" s="261">
        <f>(AL47*$E$47)</f>
        <v>0</v>
      </c>
      <c r="AN47" s="257">
        <f t="shared" ref="AN47:AO47" si="78">+X47+AI47</f>
        <v>2</v>
      </c>
      <c r="AO47" s="258">
        <f t="shared" si="78"/>
        <v>980</v>
      </c>
      <c r="AP47" s="236">
        <f>AN47/AO47</f>
        <v>2.0408163265306124E-3</v>
      </c>
      <c r="AQ47" s="236">
        <f>IF(AP47&lt;O47,100%,AP47/O47)</f>
        <v>1</v>
      </c>
      <c r="AR47" s="266">
        <f>(AQ47*E47)</f>
        <v>0.02</v>
      </c>
      <c r="AS47" s="258">
        <v>4</v>
      </c>
      <c r="AT47" s="258">
        <v>430</v>
      </c>
      <c r="AU47" s="259">
        <f>AS47/AT47*100</f>
        <v>0.93023255813953487</v>
      </c>
      <c r="AV47" s="258">
        <v>0</v>
      </c>
      <c r="AW47" s="258">
        <v>6</v>
      </c>
      <c r="AX47" s="259">
        <f>AV47/AW47*100</f>
        <v>0</v>
      </c>
      <c r="AY47" s="258">
        <f t="shared" ref="AY47:AZ47" si="79">AS47+AV47</f>
        <v>4</v>
      </c>
      <c r="AZ47" s="258">
        <f t="shared" si="79"/>
        <v>436</v>
      </c>
      <c r="BA47" s="236">
        <f>AY47/AZ47</f>
        <v>9.1743119266055051E-3</v>
      </c>
      <c r="BB47" s="236">
        <f>IF(BA47&gt;AP47,100%,BA47/AP47)</f>
        <v>1</v>
      </c>
      <c r="BC47" s="261">
        <f>(BB47*$E$47)</f>
        <v>0.02</v>
      </c>
      <c r="BD47" s="257">
        <v>1</v>
      </c>
      <c r="BE47" s="258">
        <v>406</v>
      </c>
      <c r="BF47" s="259">
        <f>BD47/BE47*100</f>
        <v>0.24630541871921183</v>
      </c>
      <c r="BG47" s="258">
        <v>0</v>
      </c>
      <c r="BH47" s="258">
        <v>8</v>
      </c>
      <c r="BI47" s="259">
        <f>BG47/BH47*100</f>
        <v>0</v>
      </c>
      <c r="BJ47" s="258">
        <f t="shared" ref="BJ47:BK47" si="80">BD47+BG47</f>
        <v>1</v>
      </c>
      <c r="BK47" s="258">
        <f t="shared" si="80"/>
        <v>414</v>
      </c>
      <c r="BL47" s="236">
        <f>BJ47/BK47</f>
        <v>2.4154589371980675E-3</v>
      </c>
      <c r="BM47" s="236">
        <f>IF(BL47&gt;BA47,100%,BL47/BA47)</f>
        <v>0.26328502415458932</v>
      </c>
      <c r="BN47" s="261">
        <f>(BM47*$E$47)</f>
        <v>5.2657004830917861E-3</v>
      </c>
      <c r="BO47" s="257">
        <f t="shared" ref="BO47:BP47" si="81">+AN47+AY47+BJ47</f>
        <v>7</v>
      </c>
      <c r="BP47" s="258">
        <f t="shared" si="81"/>
        <v>1830</v>
      </c>
      <c r="BQ47" s="236">
        <f>BO47/BP47</f>
        <v>3.8251366120218579E-3</v>
      </c>
      <c r="BR47" s="236">
        <f>IF(BQ47&lt;O47,100%,BQ47/O47)</f>
        <v>1</v>
      </c>
      <c r="BS47" s="266">
        <f>(BR47*$E$47)</f>
        <v>0.02</v>
      </c>
      <c r="BT47" s="38"/>
      <c r="BU47" s="38"/>
      <c r="BV47" s="38"/>
      <c r="BW47" s="38"/>
      <c r="BX47" s="38"/>
      <c r="BY47" s="38"/>
      <c r="BZ47" s="38"/>
      <c r="CA47" s="38"/>
    </row>
    <row r="48" spans="1:79" ht="13.5" customHeight="1" x14ac:dyDescent="0.15">
      <c r="A48" s="137"/>
      <c r="B48" s="137"/>
      <c r="C48" s="137"/>
      <c r="D48" s="137"/>
      <c r="E48" s="137"/>
      <c r="F48" s="137"/>
      <c r="G48" s="137"/>
      <c r="H48" s="161"/>
      <c r="I48" s="161"/>
      <c r="J48" s="161"/>
      <c r="K48" s="161"/>
      <c r="L48" s="161"/>
      <c r="M48" s="161"/>
      <c r="N48" s="161"/>
      <c r="O48" s="161"/>
      <c r="P48" s="161"/>
      <c r="Q48" s="240"/>
      <c r="R48" s="165"/>
      <c r="S48" s="161"/>
      <c r="T48" s="161"/>
      <c r="U48" s="161"/>
      <c r="V48" s="161"/>
      <c r="W48" s="161"/>
      <c r="X48" s="161"/>
      <c r="Y48" s="161"/>
      <c r="Z48" s="161"/>
      <c r="AA48" s="161"/>
      <c r="AB48" s="166"/>
      <c r="AC48" s="165"/>
      <c r="AD48" s="161"/>
      <c r="AE48" s="161"/>
      <c r="AF48" s="161"/>
      <c r="AG48" s="161"/>
      <c r="AH48" s="161"/>
      <c r="AI48" s="161"/>
      <c r="AJ48" s="161"/>
      <c r="AK48" s="161"/>
      <c r="AL48" s="161"/>
      <c r="AM48" s="166"/>
      <c r="AN48" s="229"/>
      <c r="AO48" s="161"/>
      <c r="AP48" s="161"/>
      <c r="AQ48" s="161"/>
      <c r="AR48" s="166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6"/>
      <c r="BD48" s="229"/>
      <c r="BE48" s="161"/>
      <c r="BF48" s="161"/>
      <c r="BG48" s="161"/>
      <c r="BH48" s="161"/>
      <c r="BI48" s="161"/>
      <c r="BJ48" s="161"/>
      <c r="BK48" s="161"/>
      <c r="BL48" s="161"/>
      <c r="BM48" s="161"/>
      <c r="BN48" s="166"/>
      <c r="BO48" s="229"/>
      <c r="BP48" s="161"/>
      <c r="BQ48" s="161"/>
      <c r="BR48" s="161"/>
      <c r="BS48" s="166"/>
      <c r="BT48" s="38"/>
      <c r="BU48" s="38"/>
      <c r="BV48" s="38"/>
      <c r="BW48" s="38"/>
      <c r="BX48" s="38"/>
      <c r="BY48" s="38"/>
      <c r="BZ48" s="38"/>
      <c r="CA48" s="38"/>
    </row>
    <row r="49" spans="1:79" ht="49.5" customHeight="1" x14ac:dyDescent="0.15">
      <c r="A49" s="123"/>
      <c r="B49" s="123"/>
      <c r="C49" s="123"/>
      <c r="D49" s="123"/>
      <c r="E49" s="123"/>
      <c r="F49" s="123"/>
      <c r="G49" s="123"/>
      <c r="H49" s="128"/>
      <c r="I49" s="128"/>
      <c r="J49" s="128"/>
      <c r="K49" s="128"/>
      <c r="L49" s="128"/>
      <c r="M49" s="128"/>
      <c r="N49" s="128"/>
      <c r="O49" s="128"/>
      <c r="P49" s="128"/>
      <c r="Q49" s="241"/>
      <c r="R49" s="132"/>
      <c r="S49" s="128"/>
      <c r="T49" s="128"/>
      <c r="U49" s="128"/>
      <c r="V49" s="128"/>
      <c r="W49" s="128"/>
      <c r="X49" s="128"/>
      <c r="Y49" s="128"/>
      <c r="Z49" s="128"/>
      <c r="AA49" s="128"/>
      <c r="AB49" s="130"/>
      <c r="AC49" s="132"/>
      <c r="AD49" s="128"/>
      <c r="AE49" s="128"/>
      <c r="AF49" s="128"/>
      <c r="AG49" s="128"/>
      <c r="AH49" s="128"/>
      <c r="AI49" s="128"/>
      <c r="AJ49" s="128"/>
      <c r="AK49" s="128"/>
      <c r="AL49" s="128"/>
      <c r="AM49" s="130"/>
      <c r="AN49" s="230"/>
      <c r="AO49" s="128"/>
      <c r="AP49" s="128"/>
      <c r="AQ49" s="128"/>
      <c r="AR49" s="130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30"/>
      <c r="BD49" s="230"/>
      <c r="BE49" s="128"/>
      <c r="BF49" s="128"/>
      <c r="BG49" s="128"/>
      <c r="BH49" s="128"/>
      <c r="BI49" s="128"/>
      <c r="BJ49" s="128"/>
      <c r="BK49" s="128"/>
      <c r="BL49" s="128"/>
      <c r="BM49" s="128"/>
      <c r="BN49" s="130"/>
      <c r="BO49" s="230"/>
      <c r="BP49" s="128"/>
      <c r="BQ49" s="128"/>
      <c r="BR49" s="128"/>
      <c r="BS49" s="130"/>
      <c r="BT49" s="38"/>
      <c r="BU49" s="38"/>
      <c r="BV49" s="38"/>
      <c r="BW49" s="38"/>
      <c r="BX49" s="38"/>
      <c r="BY49" s="38"/>
      <c r="BZ49" s="38"/>
      <c r="CA49" s="38"/>
    </row>
    <row r="50" spans="1:79" ht="14.25" customHeight="1" x14ac:dyDescent="0.15">
      <c r="A50" s="232">
        <v>18</v>
      </c>
      <c r="B50" s="238" t="s">
        <v>98</v>
      </c>
      <c r="C50" s="238" t="s">
        <v>99</v>
      </c>
      <c r="D50" s="232" t="s">
        <v>88</v>
      </c>
      <c r="E50" s="244">
        <v>2.5000000000000001E-2</v>
      </c>
      <c r="F50" s="238" t="s">
        <v>142</v>
      </c>
      <c r="G50" s="238" t="s">
        <v>143</v>
      </c>
      <c r="H50" s="238" t="s">
        <v>144</v>
      </c>
      <c r="I50" s="232" t="s">
        <v>145</v>
      </c>
      <c r="J50" s="232">
        <v>4</v>
      </c>
      <c r="K50" s="232">
        <v>4</v>
      </c>
      <c r="L50" s="232">
        <f>J50/K50</f>
        <v>1</v>
      </c>
      <c r="M50" s="232">
        <v>2024</v>
      </c>
      <c r="N50" s="225">
        <v>0.8</v>
      </c>
      <c r="O50" s="225">
        <v>1</v>
      </c>
      <c r="P50" s="225">
        <v>0.8</v>
      </c>
      <c r="Q50" s="239">
        <v>0.8</v>
      </c>
      <c r="R50" s="324">
        <v>2</v>
      </c>
      <c r="S50" s="226">
        <v>11</v>
      </c>
      <c r="T50" s="248">
        <f>R50/S50</f>
        <v>0.18181818181818182</v>
      </c>
      <c r="U50" s="226">
        <v>0</v>
      </c>
      <c r="V50" s="226">
        <v>0</v>
      </c>
      <c r="W50" s="248" t="e">
        <f>U50/V50</f>
        <v>#DIV/0!</v>
      </c>
      <c r="X50" s="226">
        <f t="shared" ref="X50:Y50" si="82">R50+U50</f>
        <v>2</v>
      </c>
      <c r="Y50" s="226">
        <f t="shared" si="82"/>
        <v>11</v>
      </c>
      <c r="Z50" s="225">
        <f>X50/Y50</f>
        <v>0.18181818181818182</v>
      </c>
      <c r="AA50" s="225">
        <f>IF(Z50&gt;O50,100%,Z50/O50)</f>
        <v>0.18181818181818182</v>
      </c>
      <c r="AB50" s="227">
        <f>(AA50*$E$50)</f>
        <v>4.5454545454545461E-3</v>
      </c>
      <c r="AC50" s="324">
        <v>2</v>
      </c>
      <c r="AD50" s="226">
        <v>11</v>
      </c>
      <c r="AE50" s="248">
        <f>AC50/AD50</f>
        <v>0.18181818181818182</v>
      </c>
      <c r="AF50" s="226">
        <v>2</v>
      </c>
      <c r="AG50" s="226">
        <v>11</v>
      </c>
      <c r="AH50" s="248">
        <f>AF50/AG50</f>
        <v>0.18181818181818182</v>
      </c>
      <c r="AI50" s="226">
        <f>AC50+AF50</f>
        <v>4</v>
      </c>
      <c r="AJ50" s="226">
        <f>AG50</f>
        <v>11</v>
      </c>
      <c r="AK50" s="225">
        <f>AI50/AJ50</f>
        <v>0.36363636363636365</v>
      </c>
      <c r="AL50" s="225">
        <f>IF(AK50&gt;Z50,100%,AK50/Z50)</f>
        <v>1</v>
      </c>
      <c r="AM50" s="227">
        <f>(AL50*$E$50)</f>
        <v>2.5000000000000001E-2</v>
      </c>
      <c r="AN50" s="228">
        <f>+X50+AI50</f>
        <v>6</v>
      </c>
      <c r="AO50" s="226">
        <f>AJ50</f>
        <v>11</v>
      </c>
      <c r="AP50" s="225">
        <f>AN50/AO50</f>
        <v>0.54545454545454541</v>
      </c>
      <c r="AQ50" s="225">
        <f>IF(AP50&gt;O50,100%,AP50/O50)</f>
        <v>0.54545454545454541</v>
      </c>
      <c r="AR50" s="233">
        <f>(AQ50*E50)</f>
        <v>1.3636363636363636E-2</v>
      </c>
      <c r="AS50" s="226">
        <v>2</v>
      </c>
      <c r="AT50" s="226">
        <v>11</v>
      </c>
      <c r="AU50" s="248">
        <f>AS50/AT50</f>
        <v>0.18181818181818182</v>
      </c>
      <c r="AV50" s="226">
        <v>2</v>
      </c>
      <c r="AW50" s="226">
        <v>11</v>
      </c>
      <c r="AX50" s="248">
        <f>AV50/AW50</f>
        <v>0.18181818181818182</v>
      </c>
      <c r="AY50" s="226">
        <v>3</v>
      </c>
      <c r="AZ50" s="226">
        <f>AW50</f>
        <v>11</v>
      </c>
      <c r="BA50" s="225">
        <f>AY50/AZ50</f>
        <v>0.27272727272727271</v>
      </c>
      <c r="BB50" s="225">
        <f>IF(BA50&gt;AP50,100%,BA50/AP50)</f>
        <v>0.5</v>
      </c>
      <c r="BC50" s="227">
        <f>(BB50*$E$50)</f>
        <v>1.2500000000000001E-2</v>
      </c>
      <c r="BD50" s="228">
        <v>1</v>
      </c>
      <c r="BE50" s="226">
        <v>11</v>
      </c>
      <c r="BF50" s="248">
        <f>BD50/BE50</f>
        <v>9.0909090909090912E-2</v>
      </c>
      <c r="BG50" s="226">
        <v>1</v>
      </c>
      <c r="BH50" s="226">
        <v>11</v>
      </c>
      <c r="BI50" s="248">
        <f>BG50/BH50</f>
        <v>9.0909090909090912E-2</v>
      </c>
      <c r="BJ50" s="226">
        <f>BD50+BG50</f>
        <v>2</v>
      </c>
      <c r="BK50" s="226">
        <f>BH50</f>
        <v>11</v>
      </c>
      <c r="BL50" s="225">
        <f>BJ50/BK50</f>
        <v>0.18181818181818182</v>
      </c>
      <c r="BM50" s="225">
        <f>IF(BL50&gt;BA50,100%,BL50/BA50)</f>
        <v>0.66666666666666674</v>
      </c>
      <c r="BN50" s="227">
        <f>(BM50*$E$50)</f>
        <v>1.666666666666667E-2</v>
      </c>
      <c r="BO50" s="228">
        <f>+AN50+AY50+BJ50</f>
        <v>11</v>
      </c>
      <c r="BP50" s="258">
        <f>+AO50</f>
        <v>11</v>
      </c>
      <c r="BQ50" s="225">
        <f>BO50/BP50</f>
        <v>1</v>
      </c>
      <c r="BR50" s="225">
        <f>IF(BQ50&gt;O50,100%,BQ50/O50)</f>
        <v>1</v>
      </c>
      <c r="BS50" s="233">
        <f>(BR50*$E$50)</f>
        <v>2.5000000000000001E-2</v>
      </c>
      <c r="BT50" s="37"/>
      <c r="BU50" s="37"/>
      <c r="BV50" s="37"/>
      <c r="BW50" s="37"/>
      <c r="BX50" s="37"/>
      <c r="BY50" s="37"/>
      <c r="BZ50" s="37"/>
      <c r="CA50" s="37"/>
    </row>
    <row r="51" spans="1:79" ht="14.25" customHeight="1" x14ac:dyDescent="0.15">
      <c r="A51" s="137"/>
      <c r="B51" s="137"/>
      <c r="C51" s="137"/>
      <c r="D51" s="137"/>
      <c r="E51" s="137"/>
      <c r="F51" s="137"/>
      <c r="G51" s="137"/>
      <c r="H51" s="161"/>
      <c r="I51" s="161"/>
      <c r="J51" s="161"/>
      <c r="K51" s="161"/>
      <c r="L51" s="161"/>
      <c r="M51" s="161"/>
      <c r="N51" s="161"/>
      <c r="O51" s="161"/>
      <c r="P51" s="161"/>
      <c r="Q51" s="240"/>
      <c r="R51" s="165"/>
      <c r="S51" s="161"/>
      <c r="T51" s="161"/>
      <c r="U51" s="161"/>
      <c r="V51" s="161"/>
      <c r="W51" s="161"/>
      <c r="X51" s="161"/>
      <c r="Y51" s="161"/>
      <c r="Z51" s="161"/>
      <c r="AA51" s="161"/>
      <c r="AB51" s="166"/>
      <c r="AC51" s="165"/>
      <c r="AD51" s="161"/>
      <c r="AE51" s="161"/>
      <c r="AF51" s="161"/>
      <c r="AG51" s="161"/>
      <c r="AH51" s="161"/>
      <c r="AI51" s="161"/>
      <c r="AJ51" s="161"/>
      <c r="AK51" s="161"/>
      <c r="AL51" s="161"/>
      <c r="AM51" s="166"/>
      <c r="AN51" s="229"/>
      <c r="AO51" s="161"/>
      <c r="AP51" s="161"/>
      <c r="AQ51" s="161"/>
      <c r="AR51" s="166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6"/>
      <c r="BD51" s="229"/>
      <c r="BE51" s="161"/>
      <c r="BF51" s="161"/>
      <c r="BG51" s="161"/>
      <c r="BH51" s="161"/>
      <c r="BI51" s="161"/>
      <c r="BJ51" s="161"/>
      <c r="BK51" s="161"/>
      <c r="BL51" s="161"/>
      <c r="BM51" s="161"/>
      <c r="BN51" s="166"/>
      <c r="BO51" s="229"/>
      <c r="BP51" s="161"/>
      <c r="BQ51" s="161"/>
      <c r="BR51" s="161"/>
      <c r="BS51" s="166"/>
      <c r="BT51" s="37"/>
      <c r="BU51" s="37"/>
      <c r="BV51" s="37"/>
      <c r="BW51" s="37"/>
      <c r="BX51" s="37"/>
      <c r="BY51" s="37"/>
      <c r="BZ51" s="37"/>
      <c r="CA51" s="37"/>
    </row>
    <row r="52" spans="1:79" ht="45.75" customHeight="1" x14ac:dyDescent="0.15">
      <c r="A52" s="123"/>
      <c r="B52" s="123"/>
      <c r="C52" s="123"/>
      <c r="D52" s="123"/>
      <c r="E52" s="123"/>
      <c r="F52" s="123"/>
      <c r="G52" s="123"/>
      <c r="H52" s="128"/>
      <c r="I52" s="128"/>
      <c r="J52" s="128"/>
      <c r="K52" s="128"/>
      <c r="L52" s="128"/>
      <c r="M52" s="128"/>
      <c r="N52" s="128"/>
      <c r="O52" s="128"/>
      <c r="P52" s="128"/>
      <c r="Q52" s="241"/>
      <c r="R52" s="132"/>
      <c r="S52" s="128"/>
      <c r="T52" s="128"/>
      <c r="U52" s="128"/>
      <c r="V52" s="128"/>
      <c r="W52" s="128"/>
      <c r="X52" s="128"/>
      <c r="Y52" s="128"/>
      <c r="Z52" s="128"/>
      <c r="AA52" s="128"/>
      <c r="AB52" s="130"/>
      <c r="AC52" s="132"/>
      <c r="AD52" s="128"/>
      <c r="AE52" s="128"/>
      <c r="AF52" s="128"/>
      <c r="AG52" s="128"/>
      <c r="AH52" s="128"/>
      <c r="AI52" s="128"/>
      <c r="AJ52" s="128"/>
      <c r="AK52" s="128"/>
      <c r="AL52" s="128"/>
      <c r="AM52" s="130"/>
      <c r="AN52" s="230"/>
      <c r="AO52" s="128"/>
      <c r="AP52" s="128"/>
      <c r="AQ52" s="128"/>
      <c r="AR52" s="130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30"/>
      <c r="BD52" s="230"/>
      <c r="BE52" s="128"/>
      <c r="BF52" s="128"/>
      <c r="BG52" s="128"/>
      <c r="BH52" s="128"/>
      <c r="BI52" s="128"/>
      <c r="BJ52" s="128"/>
      <c r="BK52" s="128"/>
      <c r="BL52" s="128"/>
      <c r="BM52" s="128"/>
      <c r="BN52" s="130"/>
      <c r="BO52" s="230"/>
      <c r="BP52" s="128"/>
      <c r="BQ52" s="128"/>
      <c r="BR52" s="128"/>
      <c r="BS52" s="130"/>
      <c r="BT52" s="37"/>
      <c r="BU52" s="37"/>
      <c r="BV52" s="37"/>
      <c r="BW52" s="37"/>
      <c r="BX52" s="37"/>
      <c r="BY52" s="37"/>
      <c r="BZ52" s="37"/>
      <c r="CA52" s="37"/>
    </row>
    <row r="53" spans="1:79" ht="114.75" customHeight="1" x14ac:dyDescent="0.15">
      <c r="A53" s="39">
        <v>19</v>
      </c>
      <c r="B53" s="39" t="s">
        <v>98</v>
      </c>
      <c r="C53" s="39" t="s">
        <v>99</v>
      </c>
      <c r="D53" s="40" t="s">
        <v>88</v>
      </c>
      <c r="E53" s="41">
        <v>0.02</v>
      </c>
      <c r="F53" s="17" t="s">
        <v>146</v>
      </c>
      <c r="G53" s="42" t="s">
        <v>147</v>
      </c>
      <c r="H53" s="17" t="s">
        <v>148</v>
      </c>
      <c r="I53" s="17" t="s">
        <v>149</v>
      </c>
      <c r="J53" s="17">
        <v>0</v>
      </c>
      <c r="K53" s="43">
        <v>0</v>
      </c>
      <c r="L53" s="17">
        <v>0</v>
      </c>
      <c r="M53" s="43">
        <v>2024</v>
      </c>
      <c r="N53" s="44">
        <v>0</v>
      </c>
      <c r="O53" s="44">
        <v>0</v>
      </c>
      <c r="P53" s="44">
        <v>0</v>
      </c>
      <c r="Q53" s="45">
        <v>0</v>
      </c>
      <c r="R53" s="46">
        <v>0</v>
      </c>
      <c r="S53" s="47">
        <v>0</v>
      </c>
      <c r="T53" s="48" t="e">
        <f t="shared" ref="T53:T54" si="83">R53/S53</f>
        <v>#DIV/0!</v>
      </c>
      <c r="U53" s="47">
        <v>0</v>
      </c>
      <c r="V53" s="47">
        <v>0</v>
      </c>
      <c r="W53" s="48" t="e">
        <f t="shared" ref="W53:W54" si="84">U53/V53</f>
        <v>#DIV/0!</v>
      </c>
      <c r="X53" s="49">
        <f t="shared" ref="X53:Y53" si="85">R53+U53</f>
        <v>0</v>
      </c>
      <c r="Y53" s="49">
        <f t="shared" si="85"/>
        <v>0</v>
      </c>
      <c r="Z53" s="48" t="e">
        <f t="shared" ref="Z53:Z54" si="86">X53/Y53</f>
        <v>#DIV/0!</v>
      </c>
      <c r="AA53" s="48" t="e">
        <f t="shared" ref="AA53:AA54" si="87">IF(Z53&gt;O53,100%,Z53/O53)</f>
        <v>#DIV/0!</v>
      </c>
      <c r="AB53" s="50" t="str">
        <f>IFERROR((AA53*$E$53),"0")</f>
        <v>0</v>
      </c>
      <c r="AC53" s="46">
        <v>2</v>
      </c>
      <c r="AD53" s="47">
        <v>204</v>
      </c>
      <c r="AE53" s="48">
        <f t="shared" ref="AE53:AE54" si="88">AC53/AD53</f>
        <v>9.8039215686274508E-3</v>
      </c>
      <c r="AF53" s="47">
        <v>0</v>
      </c>
      <c r="AG53" s="47">
        <v>0</v>
      </c>
      <c r="AH53" s="48">
        <v>0</v>
      </c>
      <c r="AI53" s="49">
        <v>0</v>
      </c>
      <c r="AJ53" s="49">
        <v>0</v>
      </c>
      <c r="AK53" s="48" t="e">
        <f t="shared" ref="AK53:AK54" si="89">AI53/AJ53</f>
        <v>#DIV/0!</v>
      </c>
      <c r="AL53" s="48" t="e">
        <f t="shared" ref="AL53:AL54" si="90">IF(AK53&gt;Z53,100%,AK53/Z53)</f>
        <v>#DIV/0!</v>
      </c>
      <c r="AM53" s="50" t="str">
        <f>IFERROR((AL53*$E$53),"0")</f>
        <v>0</v>
      </c>
      <c r="AN53" s="49">
        <v>0</v>
      </c>
      <c r="AO53" s="49">
        <f>+Y53+AJ53</f>
        <v>0</v>
      </c>
      <c r="AP53" s="51">
        <v>1</v>
      </c>
      <c r="AQ53" s="51">
        <v>1</v>
      </c>
      <c r="AR53" s="52">
        <f>IFERROR((AQ53*E53),"0")</f>
        <v>0.02</v>
      </c>
      <c r="AS53" s="49">
        <v>0</v>
      </c>
      <c r="AT53" s="49">
        <v>204</v>
      </c>
      <c r="AU53" s="48">
        <f t="shared" ref="AU53:AU54" si="91">AS53/AT53</f>
        <v>0</v>
      </c>
      <c r="AV53" s="49">
        <v>0</v>
      </c>
      <c r="AW53" s="49">
        <v>0</v>
      </c>
      <c r="AX53" s="48">
        <v>0</v>
      </c>
      <c r="AY53" s="49">
        <f t="shared" ref="AY53:AZ53" si="92">AS53+AV53</f>
        <v>0</v>
      </c>
      <c r="AZ53" s="49">
        <f t="shared" si="92"/>
        <v>204</v>
      </c>
      <c r="BA53" s="48">
        <f t="shared" ref="BA53:BA54" si="93">AY53/AZ53</f>
        <v>0</v>
      </c>
      <c r="BB53" s="48">
        <f t="shared" ref="BB53:BB54" si="94">IF(BA53&gt;AP53,100%,BA53/AP53)</f>
        <v>0</v>
      </c>
      <c r="BC53" s="50">
        <f>IFERROR((BB53*$E$53),"0")</f>
        <v>0</v>
      </c>
      <c r="BD53" s="53">
        <v>0</v>
      </c>
      <c r="BE53" s="53">
        <v>0</v>
      </c>
      <c r="BF53" s="48" t="e">
        <f t="shared" ref="BF53:BF54" si="95">BD53/BE53</f>
        <v>#DIV/0!</v>
      </c>
      <c r="BG53" s="53">
        <v>0</v>
      </c>
      <c r="BH53" s="53">
        <v>0</v>
      </c>
      <c r="BI53" s="51">
        <v>0</v>
      </c>
      <c r="BJ53" s="53">
        <f t="shared" ref="BJ53:BK53" si="96">BD53+BG53</f>
        <v>0</v>
      </c>
      <c r="BK53" s="53">
        <f t="shared" si="96"/>
        <v>0</v>
      </c>
      <c r="BL53" s="48" t="e">
        <f t="shared" ref="BL53:BL54" si="97">BJ53/BK53</f>
        <v>#DIV/0!</v>
      </c>
      <c r="BM53" s="48" t="e">
        <f t="shared" ref="BM53:BM54" si="98">IF(BL53&gt;BA53,100%,BL53/BA53)</f>
        <v>#DIV/0!</v>
      </c>
      <c r="BN53" s="50" t="str">
        <f>IFERROR((BM53*$E$53),"0")</f>
        <v>0</v>
      </c>
      <c r="BO53" s="116">
        <f t="shared" ref="BO53:BO54" si="99">+AN53+AY53+BJ53</f>
        <v>0</v>
      </c>
      <c r="BP53" s="116">
        <v>0</v>
      </c>
      <c r="BQ53" s="51">
        <f>IF(BO53=0,100%,0%)</f>
        <v>1</v>
      </c>
      <c r="BR53" s="51">
        <f>IF(BQ53=100%,100%,0%)</f>
        <v>1</v>
      </c>
      <c r="BS53" s="52">
        <f>IFERROR((BR53*$E$53),"0")</f>
        <v>0.02</v>
      </c>
      <c r="BT53" s="37"/>
      <c r="BU53" s="37"/>
      <c r="BV53" s="37"/>
      <c r="BW53" s="37"/>
      <c r="BX53" s="37"/>
      <c r="BY53" s="37"/>
      <c r="BZ53" s="37"/>
      <c r="CA53" s="37"/>
    </row>
    <row r="54" spans="1:79" ht="14.25" customHeight="1" x14ac:dyDescent="0.15">
      <c r="A54" s="238">
        <v>20</v>
      </c>
      <c r="B54" s="238" t="s">
        <v>98</v>
      </c>
      <c r="C54" s="238" t="s">
        <v>99</v>
      </c>
      <c r="D54" s="238" t="s">
        <v>88</v>
      </c>
      <c r="E54" s="245">
        <v>0.02</v>
      </c>
      <c r="F54" s="238" t="s">
        <v>150</v>
      </c>
      <c r="G54" s="238" t="s">
        <v>151</v>
      </c>
      <c r="H54" s="325" t="s">
        <v>152</v>
      </c>
      <c r="I54" s="238" t="s">
        <v>52</v>
      </c>
      <c r="J54" s="238">
        <v>176</v>
      </c>
      <c r="K54" s="238">
        <v>243</v>
      </c>
      <c r="L54" s="248">
        <f>J54/K54</f>
        <v>0.72427983539094654</v>
      </c>
      <c r="M54" s="238">
        <v>2024</v>
      </c>
      <c r="N54" s="248">
        <v>0.7</v>
      </c>
      <c r="O54" s="326">
        <v>0.7</v>
      </c>
      <c r="P54" s="248">
        <v>0.7</v>
      </c>
      <c r="Q54" s="249">
        <v>0.7</v>
      </c>
      <c r="R54" s="255">
        <v>156</v>
      </c>
      <c r="S54" s="250">
        <v>279</v>
      </c>
      <c r="T54" s="248">
        <f t="shared" si="83"/>
        <v>0.55913978494623651</v>
      </c>
      <c r="U54" s="250">
        <v>3</v>
      </c>
      <c r="V54" s="250">
        <v>5</v>
      </c>
      <c r="W54" s="248">
        <f t="shared" si="84"/>
        <v>0.6</v>
      </c>
      <c r="X54" s="226">
        <f t="shared" ref="X54:Y54" si="100">R54+U54</f>
        <v>159</v>
      </c>
      <c r="Y54" s="226">
        <f t="shared" si="100"/>
        <v>284</v>
      </c>
      <c r="Z54" s="225">
        <f t="shared" si="86"/>
        <v>0.5598591549295775</v>
      </c>
      <c r="AA54" s="225">
        <f t="shared" si="87"/>
        <v>0.79979879275653931</v>
      </c>
      <c r="AB54" s="227">
        <f>(AA54*$E$54)</f>
        <v>1.5995975855130788E-2</v>
      </c>
      <c r="AC54" s="255">
        <v>133</v>
      </c>
      <c r="AD54" s="250">
        <v>262</v>
      </c>
      <c r="AE54" s="248">
        <f t="shared" si="88"/>
        <v>0.50763358778625955</v>
      </c>
      <c r="AF54" s="250">
        <v>5</v>
      </c>
      <c r="AG54" s="250">
        <v>10</v>
      </c>
      <c r="AH54" s="248">
        <f>AF54/AG54</f>
        <v>0.5</v>
      </c>
      <c r="AI54" s="226">
        <f t="shared" ref="AI54:AJ54" si="101">AC54+AF54</f>
        <v>138</v>
      </c>
      <c r="AJ54" s="226">
        <f t="shared" si="101"/>
        <v>272</v>
      </c>
      <c r="AK54" s="225">
        <f t="shared" si="89"/>
        <v>0.50735294117647056</v>
      </c>
      <c r="AL54" s="225">
        <f t="shared" si="90"/>
        <v>0.90621531631520524</v>
      </c>
      <c r="AM54" s="227">
        <f>(AL54*$E$54)</f>
        <v>1.8124306326304105E-2</v>
      </c>
      <c r="AN54" s="228">
        <f t="shared" ref="AN54:AO54" si="102">+X54+AI54</f>
        <v>297</v>
      </c>
      <c r="AO54" s="226">
        <f t="shared" si="102"/>
        <v>556</v>
      </c>
      <c r="AP54" s="225">
        <f>AN54/AO54</f>
        <v>0.53417266187050361</v>
      </c>
      <c r="AQ54" s="225">
        <f>IF(AP54&gt;O54,100%,AP54/O54)</f>
        <v>0.76310380267214806</v>
      </c>
      <c r="AR54" s="233">
        <f>(AQ54*E54)</f>
        <v>1.5262076053442961E-2</v>
      </c>
      <c r="AS54" s="226">
        <v>180</v>
      </c>
      <c r="AT54" s="226">
        <v>245</v>
      </c>
      <c r="AU54" s="248">
        <f t="shared" si="91"/>
        <v>0.73469387755102045</v>
      </c>
      <c r="AV54" s="226">
        <v>1</v>
      </c>
      <c r="AW54" s="226">
        <v>5</v>
      </c>
      <c r="AX54" s="248">
        <f>AV54/AW54</f>
        <v>0.2</v>
      </c>
      <c r="AY54" s="226">
        <v>231</v>
      </c>
      <c r="AZ54" s="226">
        <f>AT54+AW54</f>
        <v>250</v>
      </c>
      <c r="BA54" s="225">
        <f t="shared" si="93"/>
        <v>0.92400000000000004</v>
      </c>
      <c r="BB54" s="225">
        <f t="shared" si="94"/>
        <v>1</v>
      </c>
      <c r="BC54" s="227">
        <f>(BB54*$E$54)</f>
        <v>0.02</v>
      </c>
      <c r="BD54" s="228">
        <v>211</v>
      </c>
      <c r="BE54" s="226">
        <v>245</v>
      </c>
      <c r="BF54" s="248">
        <f t="shared" si="95"/>
        <v>0.86122448979591837</v>
      </c>
      <c r="BG54" s="226">
        <v>12</v>
      </c>
      <c r="BH54" s="226">
        <v>20</v>
      </c>
      <c r="BI54" s="248">
        <v>0.2</v>
      </c>
      <c r="BJ54" s="226">
        <f t="shared" ref="BJ54:BK54" si="103">BD54+BG54</f>
        <v>223</v>
      </c>
      <c r="BK54" s="226">
        <f t="shared" si="103"/>
        <v>265</v>
      </c>
      <c r="BL54" s="225">
        <f t="shared" si="97"/>
        <v>0.84150943396226419</v>
      </c>
      <c r="BM54" s="225">
        <f t="shared" si="98"/>
        <v>0.91072449563015601</v>
      </c>
      <c r="BN54" s="227">
        <f>(BM54*$E$54)</f>
        <v>1.8214489912603122E-2</v>
      </c>
      <c r="BO54" s="228">
        <f t="shared" si="99"/>
        <v>751</v>
      </c>
      <c r="BP54" s="226">
        <f>+AO54+AZ54+BK54</f>
        <v>1071</v>
      </c>
      <c r="BQ54" s="236">
        <f>BO54/BP54</f>
        <v>0.70121381886087764</v>
      </c>
      <c r="BR54" s="225">
        <f>IF(BQ54&gt;O54,100%,BQ54/O54)</f>
        <v>1</v>
      </c>
      <c r="BS54" s="233">
        <f>(BR54*$E$54)</f>
        <v>0.02</v>
      </c>
      <c r="BT54" s="37"/>
      <c r="BU54" s="37"/>
      <c r="BV54" s="37"/>
      <c r="BW54" s="37"/>
      <c r="BX54" s="37"/>
      <c r="BY54" s="37"/>
      <c r="BZ54" s="37"/>
      <c r="CA54" s="37"/>
    </row>
    <row r="55" spans="1:79" ht="76.5" customHeight="1" x14ac:dyDescent="0.15">
      <c r="A55" s="123"/>
      <c r="B55" s="123"/>
      <c r="C55" s="123"/>
      <c r="D55" s="123"/>
      <c r="E55" s="123"/>
      <c r="F55" s="123"/>
      <c r="G55" s="123"/>
      <c r="H55" s="128"/>
      <c r="I55" s="128"/>
      <c r="J55" s="128"/>
      <c r="K55" s="128"/>
      <c r="L55" s="128"/>
      <c r="M55" s="128"/>
      <c r="N55" s="128"/>
      <c r="O55" s="128"/>
      <c r="P55" s="128"/>
      <c r="Q55" s="241"/>
      <c r="R55" s="132"/>
      <c r="S55" s="128"/>
      <c r="T55" s="128"/>
      <c r="U55" s="128"/>
      <c r="V55" s="128"/>
      <c r="W55" s="128"/>
      <c r="X55" s="128"/>
      <c r="Y55" s="128"/>
      <c r="Z55" s="128"/>
      <c r="AA55" s="128"/>
      <c r="AB55" s="130"/>
      <c r="AC55" s="132"/>
      <c r="AD55" s="128"/>
      <c r="AE55" s="128"/>
      <c r="AF55" s="128"/>
      <c r="AG55" s="128"/>
      <c r="AH55" s="128"/>
      <c r="AI55" s="128"/>
      <c r="AJ55" s="128"/>
      <c r="AK55" s="128"/>
      <c r="AL55" s="128"/>
      <c r="AM55" s="130"/>
      <c r="AN55" s="230"/>
      <c r="AO55" s="128"/>
      <c r="AP55" s="128"/>
      <c r="AQ55" s="128"/>
      <c r="AR55" s="130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30"/>
      <c r="BD55" s="230"/>
      <c r="BE55" s="128"/>
      <c r="BF55" s="128"/>
      <c r="BG55" s="128"/>
      <c r="BH55" s="128"/>
      <c r="BI55" s="128"/>
      <c r="BJ55" s="128"/>
      <c r="BK55" s="128"/>
      <c r="BL55" s="128"/>
      <c r="BM55" s="128"/>
      <c r="BN55" s="130"/>
      <c r="BO55" s="230"/>
      <c r="BP55" s="128"/>
      <c r="BQ55" s="128"/>
      <c r="BR55" s="128"/>
      <c r="BS55" s="130"/>
      <c r="BT55" s="37"/>
      <c r="BU55" s="37"/>
      <c r="BV55" s="37"/>
      <c r="BW55" s="37"/>
      <c r="BX55" s="37"/>
      <c r="BY55" s="37"/>
      <c r="BZ55" s="37"/>
      <c r="CA55" s="37"/>
    </row>
    <row r="56" spans="1:79" ht="39" customHeight="1" x14ac:dyDescent="0.15">
      <c r="A56" s="238">
        <v>21</v>
      </c>
      <c r="B56" s="232" t="s">
        <v>153</v>
      </c>
      <c r="C56" s="238" t="s">
        <v>48</v>
      </c>
      <c r="D56" s="238" t="s">
        <v>88</v>
      </c>
      <c r="E56" s="245">
        <v>0.02</v>
      </c>
      <c r="F56" s="238" t="s">
        <v>154</v>
      </c>
      <c r="G56" s="238" t="s">
        <v>143</v>
      </c>
      <c r="H56" s="238" t="s">
        <v>155</v>
      </c>
      <c r="I56" s="238" t="s">
        <v>52</v>
      </c>
      <c r="J56" s="238">
        <v>3</v>
      </c>
      <c r="K56" s="238">
        <v>5</v>
      </c>
      <c r="L56" s="238">
        <f>J56/K56</f>
        <v>0.6</v>
      </c>
      <c r="M56" s="238">
        <v>2024</v>
      </c>
      <c r="N56" s="238">
        <v>1</v>
      </c>
      <c r="O56" s="248">
        <v>0.8</v>
      </c>
      <c r="P56" s="248">
        <v>0.8</v>
      </c>
      <c r="Q56" s="249">
        <v>0.8</v>
      </c>
      <c r="R56" s="255">
        <v>2</v>
      </c>
      <c r="S56" s="250">
        <v>8</v>
      </c>
      <c r="T56" s="225">
        <f>R56/S56</f>
        <v>0.25</v>
      </c>
      <c r="U56" s="248">
        <v>0</v>
      </c>
      <c r="V56" s="248">
        <v>0</v>
      </c>
      <c r="W56" s="225" t="e">
        <f>U56/V56</f>
        <v>#DIV/0!</v>
      </c>
      <c r="X56" s="226">
        <f t="shared" ref="X56:Y56" si="104">R56+U56</f>
        <v>2</v>
      </c>
      <c r="Y56" s="226">
        <f t="shared" si="104"/>
        <v>8</v>
      </c>
      <c r="Z56" s="225">
        <f>X56/Y56</f>
        <v>0.25</v>
      </c>
      <c r="AA56" s="225">
        <f>IF(Z56&gt;O56,100%,Z56/O56)</f>
        <v>0.3125</v>
      </c>
      <c r="AB56" s="227">
        <f>(AA56*$E$56)</f>
        <v>6.2500000000000003E-3</v>
      </c>
      <c r="AC56" s="255">
        <v>2</v>
      </c>
      <c r="AD56" s="250">
        <v>8</v>
      </c>
      <c r="AE56" s="225">
        <f>AC56/AD56</f>
        <v>0.25</v>
      </c>
      <c r="AF56" s="238">
        <v>0</v>
      </c>
      <c r="AG56" s="238">
        <v>0</v>
      </c>
      <c r="AH56" s="225" t="e">
        <f>AF56/AG56</f>
        <v>#DIV/0!</v>
      </c>
      <c r="AI56" s="226">
        <f t="shared" ref="AI56:AJ56" si="105">AC56+AF56</f>
        <v>2</v>
      </c>
      <c r="AJ56" s="226">
        <f t="shared" si="105"/>
        <v>8</v>
      </c>
      <c r="AK56" s="225">
        <f>AI56/AJ56</f>
        <v>0.25</v>
      </c>
      <c r="AL56" s="225">
        <f>IF(AK56&gt;Z56,100%,AK56/Z56)</f>
        <v>1</v>
      </c>
      <c r="AM56" s="227">
        <f>(AL56*$E$56)</f>
        <v>0.02</v>
      </c>
      <c r="AN56" s="228">
        <f>+X56+AI56</f>
        <v>4</v>
      </c>
      <c r="AO56" s="226">
        <f>+AJ56</f>
        <v>8</v>
      </c>
      <c r="AP56" s="225">
        <f>AN56/AO56</f>
        <v>0.5</v>
      </c>
      <c r="AQ56" s="225">
        <f>IF(AP56&gt;O56,100%,AP56/O56)</f>
        <v>0.625</v>
      </c>
      <c r="AR56" s="233">
        <f>(AQ56*E56)</f>
        <v>1.2500000000000001E-2</v>
      </c>
      <c r="AS56" s="226">
        <v>2</v>
      </c>
      <c r="AT56" s="226">
        <v>8</v>
      </c>
      <c r="AU56" s="225">
        <f>AS56/AT56</f>
        <v>0.25</v>
      </c>
      <c r="AV56" s="226">
        <v>0</v>
      </c>
      <c r="AW56" s="226">
        <v>0</v>
      </c>
      <c r="AX56" s="225" t="e">
        <f>AV56/AW56</f>
        <v>#DIV/0!</v>
      </c>
      <c r="AY56" s="226">
        <f t="shared" ref="AY56:AZ56" si="106">AS56+AV56</f>
        <v>2</v>
      </c>
      <c r="AZ56" s="226">
        <f t="shared" si="106"/>
        <v>8</v>
      </c>
      <c r="BA56" s="225">
        <f>AY56/AZ56</f>
        <v>0.25</v>
      </c>
      <c r="BB56" s="225">
        <f>IF(BA56&gt;AP56,100%,BA56/AP56)</f>
        <v>0.5</v>
      </c>
      <c r="BC56" s="227">
        <f>(BB56*$E$56)</f>
        <v>0.01</v>
      </c>
      <c r="BD56" s="228">
        <v>2</v>
      </c>
      <c r="BE56" s="226">
        <v>8</v>
      </c>
      <c r="BF56" s="225">
        <f>BD56/BE56</f>
        <v>0.25</v>
      </c>
      <c r="BG56" s="226">
        <v>0</v>
      </c>
      <c r="BH56" s="226">
        <v>0</v>
      </c>
      <c r="BI56" s="225" t="e">
        <f>BG56/BH56</f>
        <v>#DIV/0!</v>
      </c>
      <c r="BJ56" s="226">
        <f t="shared" ref="BJ56:BK56" si="107">BD56+BG56</f>
        <v>2</v>
      </c>
      <c r="BK56" s="226">
        <f t="shared" si="107"/>
        <v>8</v>
      </c>
      <c r="BL56" s="225">
        <f>BJ56/BK56</f>
        <v>0.25</v>
      </c>
      <c r="BM56" s="225">
        <f>IF(BL56&gt;BA56,100%,BL56/BA56)</f>
        <v>1</v>
      </c>
      <c r="BN56" s="227">
        <f>(BM56*$E$56)</f>
        <v>0.02</v>
      </c>
      <c r="BO56" s="228">
        <f>+AN56+AY56+BJ56</f>
        <v>8</v>
      </c>
      <c r="BP56" s="226">
        <v>8</v>
      </c>
      <c r="BQ56" s="225">
        <f>BO56/BP56</f>
        <v>1</v>
      </c>
      <c r="BR56" s="225">
        <f>IF(BQ56&gt;O56,100%,BQ56/O56)</f>
        <v>1</v>
      </c>
      <c r="BS56" s="233">
        <f>(BR56*$E$56)</f>
        <v>0.02</v>
      </c>
      <c r="BT56" s="37"/>
      <c r="BU56" s="37"/>
      <c r="BV56" s="37"/>
      <c r="BW56" s="37"/>
      <c r="BX56" s="37"/>
      <c r="BY56" s="37"/>
      <c r="BZ56" s="37"/>
      <c r="CA56" s="37"/>
    </row>
    <row r="57" spans="1:79" ht="39" customHeight="1" x14ac:dyDescent="0.15">
      <c r="A57" s="137"/>
      <c r="B57" s="137"/>
      <c r="C57" s="137"/>
      <c r="D57" s="137"/>
      <c r="E57" s="137"/>
      <c r="F57" s="137"/>
      <c r="G57" s="137"/>
      <c r="H57" s="161"/>
      <c r="I57" s="161"/>
      <c r="J57" s="161"/>
      <c r="K57" s="161"/>
      <c r="L57" s="161"/>
      <c r="M57" s="161"/>
      <c r="N57" s="161"/>
      <c r="O57" s="161"/>
      <c r="P57" s="161"/>
      <c r="Q57" s="240"/>
      <c r="R57" s="165"/>
      <c r="S57" s="161"/>
      <c r="T57" s="161"/>
      <c r="U57" s="161"/>
      <c r="V57" s="161"/>
      <c r="W57" s="161"/>
      <c r="X57" s="161"/>
      <c r="Y57" s="161"/>
      <c r="Z57" s="161"/>
      <c r="AA57" s="161"/>
      <c r="AB57" s="166"/>
      <c r="AC57" s="165"/>
      <c r="AD57" s="161"/>
      <c r="AE57" s="161"/>
      <c r="AF57" s="161"/>
      <c r="AG57" s="161"/>
      <c r="AH57" s="161"/>
      <c r="AI57" s="161"/>
      <c r="AJ57" s="161"/>
      <c r="AK57" s="161"/>
      <c r="AL57" s="161"/>
      <c r="AM57" s="166"/>
      <c r="AN57" s="229"/>
      <c r="AO57" s="161"/>
      <c r="AP57" s="161"/>
      <c r="AQ57" s="161"/>
      <c r="AR57" s="166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6"/>
      <c r="BD57" s="229"/>
      <c r="BE57" s="161"/>
      <c r="BF57" s="161"/>
      <c r="BG57" s="161"/>
      <c r="BH57" s="161"/>
      <c r="BI57" s="161"/>
      <c r="BJ57" s="161"/>
      <c r="BK57" s="161"/>
      <c r="BL57" s="161"/>
      <c r="BM57" s="161"/>
      <c r="BN57" s="166"/>
      <c r="BO57" s="229"/>
      <c r="BP57" s="161"/>
      <c r="BQ57" s="161"/>
      <c r="BR57" s="161"/>
      <c r="BS57" s="166"/>
      <c r="BT57" s="37"/>
      <c r="BU57" s="37"/>
      <c r="BV57" s="37"/>
      <c r="BW57" s="37"/>
      <c r="BX57" s="37"/>
      <c r="BY57" s="37"/>
      <c r="BZ57" s="37"/>
      <c r="CA57" s="37"/>
    </row>
    <row r="58" spans="1:79" ht="39" customHeight="1" x14ac:dyDescent="0.15">
      <c r="A58" s="123"/>
      <c r="B58" s="123"/>
      <c r="C58" s="123"/>
      <c r="D58" s="123"/>
      <c r="E58" s="123"/>
      <c r="F58" s="123"/>
      <c r="G58" s="123"/>
      <c r="H58" s="128"/>
      <c r="I58" s="128"/>
      <c r="J58" s="128"/>
      <c r="K58" s="128"/>
      <c r="L58" s="128"/>
      <c r="M58" s="128"/>
      <c r="N58" s="128"/>
      <c r="O58" s="128"/>
      <c r="P58" s="128"/>
      <c r="Q58" s="241"/>
      <c r="R58" s="132"/>
      <c r="S58" s="128"/>
      <c r="T58" s="128"/>
      <c r="U58" s="128"/>
      <c r="V58" s="128"/>
      <c r="W58" s="128"/>
      <c r="X58" s="128"/>
      <c r="Y58" s="128"/>
      <c r="Z58" s="128"/>
      <c r="AA58" s="128"/>
      <c r="AB58" s="130"/>
      <c r="AC58" s="132"/>
      <c r="AD58" s="128"/>
      <c r="AE58" s="128"/>
      <c r="AF58" s="128"/>
      <c r="AG58" s="128"/>
      <c r="AH58" s="128"/>
      <c r="AI58" s="128"/>
      <c r="AJ58" s="128"/>
      <c r="AK58" s="128"/>
      <c r="AL58" s="128"/>
      <c r="AM58" s="130"/>
      <c r="AN58" s="230"/>
      <c r="AO58" s="128"/>
      <c r="AP58" s="128"/>
      <c r="AQ58" s="128"/>
      <c r="AR58" s="130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30"/>
      <c r="BD58" s="230"/>
      <c r="BE58" s="128"/>
      <c r="BF58" s="128"/>
      <c r="BG58" s="128"/>
      <c r="BH58" s="128"/>
      <c r="BI58" s="128"/>
      <c r="BJ58" s="128"/>
      <c r="BK58" s="128"/>
      <c r="BL58" s="128"/>
      <c r="BM58" s="128"/>
      <c r="BN58" s="130"/>
      <c r="BO58" s="230"/>
      <c r="BP58" s="128"/>
      <c r="BQ58" s="128"/>
      <c r="BR58" s="128"/>
      <c r="BS58" s="130"/>
      <c r="BT58" s="37"/>
      <c r="BU58" s="37"/>
      <c r="BV58" s="37"/>
      <c r="BW58" s="37"/>
      <c r="BX58" s="37"/>
      <c r="BY58" s="37"/>
      <c r="BZ58" s="37"/>
      <c r="CA58" s="37"/>
    </row>
    <row r="59" spans="1:79" ht="30" customHeight="1" x14ac:dyDescent="0.15">
      <c r="A59" s="267">
        <v>22</v>
      </c>
      <c r="B59" s="327" t="s">
        <v>153</v>
      </c>
      <c r="C59" s="267" t="s">
        <v>48</v>
      </c>
      <c r="D59" s="267" t="s">
        <v>88</v>
      </c>
      <c r="E59" s="268">
        <v>0.01</v>
      </c>
      <c r="F59" s="267" t="s">
        <v>156</v>
      </c>
      <c r="G59" s="267" t="s">
        <v>157</v>
      </c>
      <c r="H59" s="262" t="s">
        <v>158</v>
      </c>
      <c r="I59" s="262" t="s">
        <v>52</v>
      </c>
      <c r="J59" s="262">
        <v>0</v>
      </c>
      <c r="K59" s="262">
        <v>0</v>
      </c>
      <c r="L59" s="262">
        <v>0</v>
      </c>
      <c r="M59" s="262">
        <v>2024</v>
      </c>
      <c r="N59" s="259">
        <v>0.15</v>
      </c>
      <c r="O59" s="259">
        <v>0</v>
      </c>
      <c r="P59" s="259">
        <v>0</v>
      </c>
      <c r="Q59" s="263">
        <v>0</v>
      </c>
      <c r="R59" s="264">
        <v>0</v>
      </c>
      <c r="S59" s="265">
        <v>0</v>
      </c>
      <c r="T59" s="236" t="e">
        <f>R59/S59</f>
        <v>#DIV/0!</v>
      </c>
      <c r="U59" s="259">
        <v>0</v>
      </c>
      <c r="V59" s="259">
        <v>0</v>
      </c>
      <c r="W59" s="236" t="e">
        <f>U59/V59</f>
        <v>#DIV/0!</v>
      </c>
      <c r="X59" s="258">
        <f t="shared" ref="X59:Y59" si="108">R59+U59</f>
        <v>0</v>
      </c>
      <c r="Y59" s="258">
        <f t="shared" si="108"/>
        <v>0</v>
      </c>
      <c r="Z59" s="236" t="e">
        <f>X59/Y59</f>
        <v>#DIV/0!</v>
      </c>
      <c r="AA59" s="236" t="e">
        <f>IF(Z59&gt;O59,100%,Z59/O59)</f>
        <v>#DIV/0!</v>
      </c>
      <c r="AB59" s="261" t="str">
        <f>IFERROR((AA59*$E$59),"0")</f>
        <v>0</v>
      </c>
      <c r="AC59" s="264">
        <v>0</v>
      </c>
      <c r="AD59" s="265">
        <v>0</v>
      </c>
      <c r="AE59" s="236" t="e">
        <f>AC59/AD59</f>
        <v>#DIV/0!</v>
      </c>
      <c r="AF59" s="259">
        <v>0</v>
      </c>
      <c r="AG59" s="259">
        <v>0</v>
      </c>
      <c r="AH59" s="236" t="e">
        <f>AF59/AG59</f>
        <v>#DIV/0!</v>
      </c>
      <c r="AI59" s="258">
        <f t="shared" ref="AI59:AJ59" si="109">AC59+AF59</f>
        <v>0</v>
      </c>
      <c r="AJ59" s="258">
        <f t="shared" si="109"/>
        <v>0</v>
      </c>
      <c r="AK59" s="236" t="e">
        <f>AI59/AJ59</f>
        <v>#DIV/0!</v>
      </c>
      <c r="AL59" s="236" t="e">
        <f>IF(AK59&gt;Z59,100%,AK59/Z59)</f>
        <v>#DIV/0!</v>
      </c>
      <c r="AM59" s="261" t="str">
        <f>IFERROR((AL59*$E$59),"0")</f>
        <v>0</v>
      </c>
      <c r="AN59" s="257">
        <v>0</v>
      </c>
      <c r="AO59" s="258">
        <v>0</v>
      </c>
      <c r="AP59" s="236">
        <v>1</v>
      </c>
      <c r="AQ59" s="236">
        <v>1</v>
      </c>
      <c r="AR59" s="266">
        <f>IFERROR((AQ59*E59),"0")</f>
        <v>0.01</v>
      </c>
      <c r="AS59" s="258">
        <v>0</v>
      </c>
      <c r="AT59" s="258">
        <v>0</v>
      </c>
      <c r="AU59" s="236" t="e">
        <f>AS59/AT59</f>
        <v>#DIV/0!</v>
      </c>
      <c r="AV59" s="258">
        <v>0</v>
      </c>
      <c r="AW59" s="258">
        <v>0</v>
      </c>
      <c r="AX59" s="236" t="e">
        <f>AV59/AW59</f>
        <v>#DIV/0!</v>
      </c>
      <c r="AY59" s="258">
        <f t="shared" ref="AY59:AZ59" si="110">AS59+AV59</f>
        <v>0</v>
      </c>
      <c r="AZ59" s="258">
        <f t="shared" si="110"/>
        <v>0</v>
      </c>
      <c r="BA59" s="236" t="e">
        <f>AY59/AZ59</f>
        <v>#DIV/0!</v>
      </c>
      <c r="BB59" s="236" t="e">
        <f>IF(BA59&gt;AP59,100%,BA59/AP59)</f>
        <v>#DIV/0!</v>
      </c>
      <c r="BC59" s="261" t="str">
        <f>IFERROR((BB59*$E$59),"0")</f>
        <v>0</v>
      </c>
      <c r="BD59" s="257">
        <v>0</v>
      </c>
      <c r="BE59" s="258">
        <v>0</v>
      </c>
      <c r="BF59" s="236" t="e">
        <f>BD59/BE59</f>
        <v>#DIV/0!</v>
      </c>
      <c r="BG59" s="258">
        <v>0</v>
      </c>
      <c r="BH59" s="258">
        <v>0</v>
      </c>
      <c r="BI59" s="236" t="e">
        <f>BG59/BH59</f>
        <v>#DIV/0!</v>
      </c>
      <c r="BJ59" s="258">
        <f t="shared" ref="BJ59:BK59" si="111">BD59+BG59</f>
        <v>0</v>
      </c>
      <c r="BK59" s="258">
        <f t="shared" si="111"/>
        <v>0</v>
      </c>
      <c r="BL59" s="236" t="e">
        <f>BJ59/BK59</f>
        <v>#DIV/0!</v>
      </c>
      <c r="BM59" s="236" t="e">
        <f>IF(BL59&gt;BA59,100%,BL59/BA59)</f>
        <v>#DIV/0!</v>
      </c>
      <c r="BN59" s="261" t="str">
        <f>IFERROR((BM59*$E$59),"0")</f>
        <v>0</v>
      </c>
      <c r="BO59" s="257">
        <f>+AN59+AY59+BJ59</f>
        <v>0</v>
      </c>
      <c r="BP59" s="258">
        <f>+AO59+AZ59</f>
        <v>0</v>
      </c>
      <c r="BQ59" s="236">
        <f>IF(BO59=0,100%,0%)</f>
        <v>1</v>
      </c>
      <c r="BR59" s="236">
        <f>IF(BQ59=100%,100%,0%)</f>
        <v>1</v>
      </c>
      <c r="BS59" s="266">
        <f>IFERROR((BR59*$E$59),"0")</f>
        <v>0.01</v>
      </c>
      <c r="BT59" s="38"/>
      <c r="BU59" s="38"/>
      <c r="BV59" s="38"/>
      <c r="BW59" s="38"/>
      <c r="BX59" s="38"/>
      <c r="BY59" s="38"/>
      <c r="BZ59" s="38"/>
      <c r="CA59" s="38"/>
    </row>
    <row r="60" spans="1:79" ht="14.25" customHeight="1" x14ac:dyDescent="0.15">
      <c r="A60" s="137"/>
      <c r="B60" s="137"/>
      <c r="C60" s="137"/>
      <c r="D60" s="137"/>
      <c r="E60" s="137"/>
      <c r="F60" s="137"/>
      <c r="G60" s="137"/>
      <c r="H60" s="161"/>
      <c r="I60" s="161"/>
      <c r="J60" s="161"/>
      <c r="K60" s="161"/>
      <c r="L60" s="161"/>
      <c r="M60" s="161"/>
      <c r="N60" s="161"/>
      <c r="O60" s="161"/>
      <c r="P60" s="161"/>
      <c r="Q60" s="240"/>
      <c r="R60" s="165"/>
      <c r="S60" s="161"/>
      <c r="T60" s="161"/>
      <c r="U60" s="161"/>
      <c r="V60" s="161"/>
      <c r="W60" s="161"/>
      <c r="X60" s="161"/>
      <c r="Y60" s="161"/>
      <c r="Z60" s="161"/>
      <c r="AA60" s="161"/>
      <c r="AB60" s="166"/>
      <c r="AC60" s="165"/>
      <c r="AD60" s="161"/>
      <c r="AE60" s="161"/>
      <c r="AF60" s="161"/>
      <c r="AG60" s="161"/>
      <c r="AH60" s="161"/>
      <c r="AI60" s="161"/>
      <c r="AJ60" s="161"/>
      <c r="AK60" s="161"/>
      <c r="AL60" s="161"/>
      <c r="AM60" s="166"/>
      <c r="AN60" s="229"/>
      <c r="AO60" s="161"/>
      <c r="AP60" s="161"/>
      <c r="AQ60" s="161"/>
      <c r="AR60" s="166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6"/>
      <c r="BD60" s="229"/>
      <c r="BE60" s="161"/>
      <c r="BF60" s="161"/>
      <c r="BG60" s="161"/>
      <c r="BH60" s="161"/>
      <c r="BI60" s="161"/>
      <c r="BJ60" s="161"/>
      <c r="BK60" s="161"/>
      <c r="BL60" s="161"/>
      <c r="BM60" s="161"/>
      <c r="BN60" s="166"/>
      <c r="BO60" s="229"/>
      <c r="BP60" s="161"/>
      <c r="BQ60" s="161"/>
      <c r="BR60" s="161"/>
      <c r="BS60" s="166"/>
      <c r="BT60" s="38"/>
      <c r="BU60" s="38"/>
      <c r="BV60" s="38"/>
      <c r="BW60" s="38"/>
      <c r="BX60" s="38"/>
      <c r="BY60" s="38"/>
      <c r="BZ60" s="38"/>
      <c r="CA60" s="38"/>
    </row>
    <row r="61" spans="1:79" ht="14.25" customHeight="1" x14ac:dyDescent="0.15">
      <c r="A61" s="123"/>
      <c r="B61" s="123"/>
      <c r="C61" s="123"/>
      <c r="D61" s="123"/>
      <c r="E61" s="123"/>
      <c r="F61" s="123"/>
      <c r="G61" s="123"/>
      <c r="H61" s="128"/>
      <c r="I61" s="128"/>
      <c r="J61" s="128"/>
      <c r="K61" s="128"/>
      <c r="L61" s="128"/>
      <c r="M61" s="128"/>
      <c r="N61" s="128"/>
      <c r="O61" s="128"/>
      <c r="P61" s="128"/>
      <c r="Q61" s="241"/>
      <c r="R61" s="132"/>
      <c r="S61" s="128"/>
      <c r="T61" s="128"/>
      <c r="U61" s="128"/>
      <c r="V61" s="128"/>
      <c r="W61" s="128"/>
      <c r="X61" s="128"/>
      <c r="Y61" s="128"/>
      <c r="Z61" s="128"/>
      <c r="AA61" s="128"/>
      <c r="AB61" s="130"/>
      <c r="AC61" s="132"/>
      <c r="AD61" s="128"/>
      <c r="AE61" s="128"/>
      <c r="AF61" s="128"/>
      <c r="AG61" s="128"/>
      <c r="AH61" s="128"/>
      <c r="AI61" s="128"/>
      <c r="AJ61" s="128"/>
      <c r="AK61" s="128"/>
      <c r="AL61" s="128"/>
      <c r="AM61" s="130"/>
      <c r="AN61" s="230"/>
      <c r="AO61" s="128"/>
      <c r="AP61" s="128"/>
      <c r="AQ61" s="128"/>
      <c r="AR61" s="130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30"/>
      <c r="BD61" s="230"/>
      <c r="BE61" s="128"/>
      <c r="BF61" s="128"/>
      <c r="BG61" s="128"/>
      <c r="BH61" s="128"/>
      <c r="BI61" s="128"/>
      <c r="BJ61" s="128"/>
      <c r="BK61" s="128"/>
      <c r="BL61" s="128"/>
      <c r="BM61" s="128"/>
      <c r="BN61" s="130"/>
      <c r="BO61" s="230"/>
      <c r="BP61" s="128"/>
      <c r="BQ61" s="128"/>
      <c r="BR61" s="128"/>
      <c r="BS61" s="130"/>
      <c r="BT61" s="38"/>
      <c r="BU61" s="38"/>
      <c r="BV61" s="38"/>
      <c r="BW61" s="38"/>
      <c r="BX61" s="38"/>
      <c r="BY61" s="38"/>
      <c r="BZ61" s="38"/>
      <c r="CA61" s="38"/>
    </row>
    <row r="62" spans="1:79" ht="40.5" customHeight="1" x14ac:dyDescent="0.15">
      <c r="A62" s="267">
        <v>23</v>
      </c>
      <c r="B62" s="267" t="s">
        <v>98</v>
      </c>
      <c r="C62" s="267" t="s">
        <v>48</v>
      </c>
      <c r="D62" s="267" t="s">
        <v>88</v>
      </c>
      <c r="E62" s="268">
        <v>0.02</v>
      </c>
      <c r="F62" s="267" t="s">
        <v>159</v>
      </c>
      <c r="G62" s="267" t="s">
        <v>143</v>
      </c>
      <c r="H62" s="262" t="s">
        <v>155</v>
      </c>
      <c r="I62" s="262" t="s">
        <v>45</v>
      </c>
      <c r="J62" s="262">
        <v>1</v>
      </c>
      <c r="K62" s="262"/>
      <c r="L62" s="262"/>
      <c r="M62" s="262">
        <v>2024</v>
      </c>
      <c r="N62" s="262">
        <v>1</v>
      </c>
      <c r="O62" s="259">
        <v>1</v>
      </c>
      <c r="P62" s="262">
        <v>1</v>
      </c>
      <c r="Q62" s="270">
        <v>1</v>
      </c>
      <c r="R62" s="264">
        <v>4</v>
      </c>
      <c r="S62" s="265">
        <v>16</v>
      </c>
      <c r="T62" s="236">
        <f>R62/S62</f>
        <v>0.25</v>
      </c>
      <c r="U62" s="262">
        <v>0</v>
      </c>
      <c r="V62" s="262">
        <v>0</v>
      </c>
      <c r="W62" s="236" t="e">
        <f>U62/V62</f>
        <v>#DIV/0!</v>
      </c>
      <c r="X62" s="258">
        <f t="shared" ref="X62:Y62" si="112">R62+U62</f>
        <v>4</v>
      </c>
      <c r="Y62" s="258">
        <f t="shared" si="112"/>
        <v>16</v>
      </c>
      <c r="Z62" s="236">
        <f>X62/Y62</f>
        <v>0.25</v>
      </c>
      <c r="AA62" s="236">
        <f>IF(Z62&gt;O62,100%,Z62/O62)</f>
        <v>0.25</v>
      </c>
      <c r="AB62" s="261">
        <f>(AA62*$E$62)</f>
        <v>5.0000000000000001E-3</v>
      </c>
      <c r="AC62" s="264">
        <v>3</v>
      </c>
      <c r="AD62" s="265">
        <v>16</v>
      </c>
      <c r="AE62" s="236">
        <f>AC62/AD62</f>
        <v>0.1875</v>
      </c>
      <c r="AF62" s="262">
        <v>0</v>
      </c>
      <c r="AG62" s="262">
        <v>0</v>
      </c>
      <c r="AH62" s="236" t="e">
        <f>AF62/AG62</f>
        <v>#DIV/0!</v>
      </c>
      <c r="AI62" s="258">
        <f t="shared" ref="AI62:AJ62" si="113">AC62+AF62</f>
        <v>3</v>
      </c>
      <c r="AJ62" s="258">
        <f t="shared" si="113"/>
        <v>16</v>
      </c>
      <c r="AK62" s="236">
        <f>AI62/AJ62</f>
        <v>0.1875</v>
      </c>
      <c r="AL62" s="236">
        <f>IF(AK62&gt;Z62,100%,AK62/Z62)</f>
        <v>0.75</v>
      </c>
      <c r="AM62" s="261">
        <f>(AL62*$E$62)</f>
        <v>1.4999999999999999E-2</v>
      </c>
      <c r="AN62" s="257">
        <f>+X62+AI62</f>
        <v>7</v>
      </c>
      <c r="AO62" s="258">
        <f>+AJ62</f>
        <v>16</v>
      </c>
      <c r="AP62" s="236">
        <f>AN62/AO62</f>
        <v>0.4375</v>
      </c>
      <c r="AQ62" s="236">
        <f>IF(AP62&gt;O62,100%,AP62/O62)</f>
        <v>0.4375</v>
      </c>
      <c r="AR62" s="266">
        <f>(AQ62*E62)</f>
        <v>8.7500000000000008E-3</v>
      </c>
      <c r="AS62" s="258">
        <v>4</v>
      </c>
      <c r="AT62" s="258">
        <v>16</v>
      </c>
      <c r="AU62" s="236">
        <f>AS62/AT62</f>
        <v>0.25</v>
      </c>
      <c r="AV62" s="258">
        <v>0</v>
      </c>
      <c r="AW62" s="258">
        <v>0</v>
      </c>
      <c r="AX62" s="236" t="e">
        <f>AV62/AW62</f>
        <v>#DIV/0!</v>
      </c>
      <c r="AY62" s="258">
        <f t="shared" ref="AY62:AZ62" si="114">AS62+AV62</f>
        <v>4</v>
      </c>
      <c r="AZ62" s="258">
        <f t="shared" si="114"/>
        <v>16</v>
      </c>
      <c r="BA62" s="236">
        <f>AY62/AZ62</f>
        <v>0.25</v>
      </c>
      <c r="BB62" s="236">
        <f>IF(BA62&gt;AP62,100%,BA62/AP62)</f>
        <v>0.5714285714285714</v>
      </c>
      <c r="BC62" s="261">
        <f>(BB62*$E$62)</f>
        <v>1.1428571428571429E-2</v>
      </c>
      <c r="BD62" s="257">
        <v>5</v>
      </c>
      <c r="BE62" s="258">
        <v>16</v>
      </c>
      <c r="BF62" s="236">
        <f>BD62/BE62</f>
        <v>0.3125</v>
      </c>
      <c r="BG62" s="258">
        <v>0</v>
      </c>
      <c r="BH62" s="258">
        <v>0</v>
      </c>
      <c r="BI62" s="236" t="e">
        <f>BG62/BH62</f>
        <v>#DIV/0!</v>
      </c>
      <c r="BJ62" s="258">
        <f t="shared" ref="BJ62:BK62" si="115">BD62+BG62</f>
        <v>5</v>
      </c>
      <c r="BK62" s="258">
        <f t="shared" si="115"/>
        <v>16</v>
      </c>
      <c r="BL62" s="236">
        <f>BJ62/BK62</f>
        <v>0.3125</v>
      </c>
      <c r="BM62" s="236">
        <f>IF(BL62&gt;BA62,100%,BL62/BA62)</f>
        <v>1</v>
      </c>
      <c r="BN62" s="261">
        <f>(BM62*$E$62)</f>
        <v>0.02</v>
      </c>
      <c r="BO62" s="257">
        <f>+AN62+AY62+BJ62</f>
        <v>16</v>
      </c>
      <c r="BP62" s="258">
        <f>+BK62</f>
        <v>16</v>
      </c>
      <c r="BQ62" s="236">
        <f>BO62/BP62</f>
        <v>1</v>
      </c>
      <c r="BR62" s="236">
        <f>IF(BQ62&gt;O62,100%,BQ62/O62)</f>
        <v>1</v>
      </c>
      <c r="BS62" s="266">
        <f>(BR62*$E$62)</f>
        <v>0.02</v>
      </c>
      <c r="BT62" s="38"/>
      <c r="BU62" s="38"/>
      <c r="BV62" s="38"/>
      <c r="BW62" s="38"/>
      <c r="BX62" s="38"/>
      <c r="BY62" s="38"/>
      <c r="BZ62" s="38"/>
      <c r="CA62" s="38"/>
    </row>
    <row r="63" spans="1:79" ht="14.25" customHeight="1" x14ac:dyDescent="0.15">
      <c r="A63" s="137"/>
      <c r="B63" s="137"/>
      <c r="C63" s="137"/>
      <c r="D63" s="137"/>
      <c r="E63" s="137"/>
      <c r="F63" s="137"/>
      <c r="G63" s="137"/>
      <c r="H63" s="161"/>
      <c r="I63" s="161"/>
      <c r="J63" s="161"/>
      <c r="K63" s="161"/>
      <c r="L63" s="161"/>
      <c r="M63" s="161"/>
      <c r="N63" s="161"/>
      <c r="O63" s="161"/>
      <c r="P63" s="161"/>
      <c r="Q63" s="240"/>
      <c r="R63" s="165"/>
      <c r="S63" s="161"/>
      <c r="T63" s="161"/>
      <c r="U63" s="161"/>
      <c r="V63" s="161"/>
      <c r="W63" s="161"/>
      <c r="X63" s="161"/>
      <c r="Y63" s="161"/>
      <c r="Z63" s="161"/>
      <c r="AA63" s="161"/>
      <c r="AB63" s="166"/>
      <c r="AC63" s="165"/>
      <c r="AD63" s="161"/>
      <c r="AE63" s="161"/>
      <c r="AF63" s="161"/>
      <c r="AG63" s="161"/>
      <c r="AH63" s="161"/>
      <c r="AI63" s="161"/>
      <c r="AJ63" s="161"/>
      <c r="AK63" s="161"/>
      <c r="AL63" s="161"/>
      <c r="AM63" s="166"/>
      <c r="AN63" s="229"/>
      <c r="AO63" s="161"/>
      <c r="AP63" s="161"/>
      <c r="AQ63" s="161"/>
      <c r="AR63" s="166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6"/>
      <c r="BD63" s="229"/>
      <c r="BE63" s="161"/>
      <c r="BF63" s="161"/>
      <c r="BG63" s="161"/>
      <c r="BH63" s="161"/>
      <c r="BI63" s="161"/>
      <c r="BJ63" s="161"/>
      <c r="BK63" s="161"/>
      <c r="BL63" s="161"/>
      <c r="BM63" s="161"/>
      <c r="BN63" s="166"/>
      <c r="BO63" s="229"/>
      <c r="BP63" s="161"/>
      <c r="BQ63" s="161"/>
      <c r="BR63" s="161"/>
      <c r="BS63" s="166"/>
      <c r="BT63" s="38"/>
      <c r="BU63" s="38"/>
      <c r="BV63" s="38"/>
      <c r="BW63" s="38"/>
      <c r="BX63" s="38"/>
      <c r="BY63" s="38"/>
      <c r="BZ63" s="38"/>
      <c r="CA63" s="38"/>
    </row>
    <row r="64" spans="1:79" ht="14.25" customHeight="1" x14ac:dyDescent="0.15">
      <c r="A64" s="137"/>
      <c r="B64" s="137"/>
      <c r="C64" s="137"/>
      <c r="D64" s="137"/>
      <c r="E64" s="137"/>
      <c r="F64" s="137"/>
      <c r="G64" s="137"/>
      <c r="H64" s="161"/>
      <c r="I64" s="161"/>
      <c r="J64" s="161"/>
      <c r="K64" s="161"/>
      <c r="L64" s="161"/>
      <c r="M64" s="161"/>
      <c r="N64" s="161"/>
      <c r="O64" s="161"/>
      <c r="P64" s="161"/>
      <c r="Q64" s="240"/>
      <c r="R64" s="165"/>
      <c r="S64" s="161"/>
      <c r="T64" s="161"/>
      <c r="U64" s="161"/>
      <c r="V64" s="161"/>
      <c r="W64" s="161"/>
      <c r="X64" s="161"/>
      <c r="Y64" s="161"/>
      <c r="Z64" s="161"/>
      <c r="AA64" s="161"/>
      <c r="AB64" s="166"/>
      <c r="AC64" s="165"/>
      <c r="AD64" s="161"/>
      <c r="AE64" s="161"/>
      <c r="AF64" s="161"/>
      <c r="AG64" s="161"/>
      <c r="AH64" s="161"/>
      <c r="AI64" s="161"/>
      <c r="AJ64" s="161"/>
      <c r="AK64" s="161"/>
      <c r="AL64" s="161"/>
      <c r="AM64" s="166"/>
      <c r="AN64" s="229"/>
      <c r="AO64" s="161"/>
      <c r="AP64" s="161"/>
      <c r="AQ64" s="161"/>
      <c r="AR64" s="166"/>
      <c r="AS64" s="161"/>
      <c r="AT64" s="161"/>
      <c r="AU64" s="161"/>
      <c r="AV64" s="161"/>
      <c r="AW64" s="161"/>
      <c r="AX64" s="161"/>
      <c r="AY64" s="161"/>
      <c r="AZ64" s="161"/>
      <c r="BA64" s="161"/>
      <c r="BB64" s="161"/>
      <c r="BC64" s="166"/>
      <c r="BD64" s="229"/>
      <c r="BE64" s="161"/>
      <c r="BF64" s="161"/>
      <c r="BG64" s="161"/>
      <c r="BH64" s="161"/>
      <c r="BI64" s="161"/>
      <c r="BJ64" s="161"/>
      <c r="BK64" s="161"/>
      <c r="BL64" s="161"/>
      <c r="BM64" s="161"/>
      <c r="BN64" s="166"/>
      <c r="BO64" s="229"/>
      <c r="BP64" s="161"/>
      <c r="BQ64" s="161"/>
      <c r="BR64" s="161"/>
      <c r="BS64" s="166"/>
      <c r="BT64" s="38"/>
      <c r="BU64" s="38"/>
      <c r="BV64" s="38"/>
      <c r="BW64" s="38"/>
      <c r="BX64" s="38"/>
      <c r="BY64" s="38"/>
      <c r="BZ64" s="38"/>
      <c r="CA64" s="38"/>
    </row>
    <row r="65" spans="1:79" ht="14.25" customHeight="1" x14ac:dyDescent="0.15">
      <c r="A65" s="123"/>
      <c r="B65" s="123"/>
      <c r="C65" s="123"/>
      <c r="D65" s="123"/>
      <c r="E65" s="123"/>
      <c r="F65" s="123"/>
      <c r="G65" s="123"/>
      <c r="H65" s="128"/>
      <c r="I65" s="128"/>
      <c r="J65" s="128"/>
      <c r="K65" s="128"/>
      <c r="L65" s="128"/>
      <c r="M65" s="128"/>
      <c r="N65" s="128"/>
      <c r="O65" s="128"/>
      <c r="P65" s="128"/>
      <c r="Q65" s="241"/>
      <c r="R65" s="132"/>
      <c r="S65" s="128"/>
      <c r="T65" s="128"/>
      <c r="U65" s="128"/>
      <c r="V65" s="128"/>
      <c r="W65" s="128"/>
      <c r="X65" s="128"/>
      <c r="Y65" s="128"/>
      <c r="Z65" s="128"/>
      <c r="AA65" s="128"/>
      <c r="AB65" s="130"/>
      <c r="AC65" s="132"/>
      <c r="AD65" s="128"/>
      <c r="AE65" s="128"/>
      <c r="AF65" s="128"/>
      <c r="AG65" s="128"/>
      <c r="AH65" s="128"/>
      <c r="AI65" s="128"/>
      <c r="AJ65" s="128"/>
      <c r="AK65" s="128"/>
      <c r="AL65" s="128"/>
      <c r="AM65" s="130"/>
      <c r="AN65" s="230"/>
      <c r="AO65" s="128"/>
      <c r="AP65" s="128"/>
      <c r="AQ65" s="128"/>
      <c r="AR65" s="130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30"/>
      <c r="BD65" s="230"/>
      <c r="BE65" s="128"/>
      <c r="BF65" s="128"/>
      <c r="BG65" s="128"/>
      <c r="BH65" s="128"/>
      <c r="BI65" s="128"/>
      <c r="BJ65" s="128"/>
      <c r="BK65" s="128"/>
      <c r="BL65" s="128"/>
      <c r="BM65" s="128"/>
      <c r="BN65" s="130"/>
      <c r="BO65" s="230"/>
      <c r="BP65" s="128"/>
      <c r="BQ65" s="128"/>
      <c r="BR65" s="128"/>
      <c r="BS65" s="130"/>
      <c r="BT65" s="38"/>
      <c r="BU65" s="38"/>
      <c r="BV65" s="38"/>
      <c r="BW65" s="38"/>
      <c r="BX65" s="38"/>
      <c r="BY65" s="38"/>
      <c r="BZ65" s="38"/>
      <c r="CA65" s="38"/>
    </row>
    <row r="66" spans="1:79" ht="39" customHeight="1" x14ac:dyDescent="0.15">
      <c r="A66" s="267">
        <v>24</v>
      </c>
      <c r="B66" s="267" t="s">
        <v>98</v>
      </c>
      <c r="C66" s="267" t="s">
        <v>48</v>
      </c>
      <c r="D66" s="267" t="s">
        <v>88</v>
      </c>
      <c r="E66" s="268">
        <v>0.01</v>
      </c>
      <c r="F66" s="267" t="s">
        <v>160</v>
      </c>
      <c r="G66" s="267" t="s">
        <v>161</v>
      </c>
      <c r="H66" s="262" t="s">
        <v>162</v>
      </c>
      <c r="I66" s="262" t="s">
        <v>149</v>
      </c>
      <c r="J66" s="262">
        <v>1</v>
      </c>
      <c r="K66" s="262"/>
      <c r="L66" s="262"/>
      <c r="M66" s="262">
        <v>2024</v>
      </c>
      <c r="N66" s="262">
        <v>1</v>
      </c>
      <c r="O66" s="259">
        <v>1</v>
      </c>
      <c r="P66" s="262">
        <v>1</v>
      </c>
      <c r="Q66" s="270">
        <v>1</v>
      </c>
      <c r="R66" s="264">
        <v>9</v>
      </c>
      <c r="S66" s="265">
        <v>44</v>
      </c>
      <c r="T66" s="236">
        <f>R66/S66</f>
        <v>0.20454545454545456</v>
      </c>
      <c r="U66" s="262">
        <v>0</v>
      </c>
      <c r="V66" s="262">
        <v>0</v>
      </c>
      <c r="W66" s="236" t="e">
        <f>U66/V66</f>
        <v>#DIV/0!</v>
      </c>
      <c r="X66" s="258">
        <v>9</v>
      </c>
      <c r="Y66" s="258">
        <v>44</v>
      </c>
      <c r="Z66" s="236">
        <f>X66/Y66</f>
        <v>0.20454545454545456</v>
      </c>
      <c r="AA66" s="236">
        <f>IF(Z66&gt;O66,100%,Z66/O66)</f>
        <v>0.20454545454545456</v>
      </c>
      <c r="AB66" s="261">
        <f>(AA66*$E$66)</f>
        <v>2.0454545454545456E-3</v>
      </c>
      <c r="AC66" s="264">
        <v>10</v>
      </c>
      <c r="AD66" s="265">
        <v>44</v>
      </c>
      <c r="AE66" s="236">
        <f>AC66/AD66</f>
        <v>0.22727272727272727</v>
      </c>
      <c r="AF66" s="262">
        <v>0</v>
      </c>
      <c r="AG66" s="262">
        <v>0</v>
      </c>
      <c r="AH66" s="236" t="e">
        <f>AF66/AG66</f>
        <v>#DIV/0!</v>
      </c>
      <c r="AI66" s="258">
        <f t="shared" ref="AI66:AJ66" si="116">AC66+AF66</f>
        <v>10</v>
      </c>
      <c r="AJ66" s="258">
        <f t="shared" si="116"/>
        <v>44</v>
      </c>
      <c r="AK66" s="236">
        <f>AI66/AJ66</f>
        <v>0.22727272727272727</v>
      </c>
      <c r="AL66" s="236">
        <f>IF(AK66&gt;Z66,100%,AK66/Z66)</f>
        <v>1</v>
      </c>
      <c r="AM66" s="261">
        <f>(AL66*$E$66)</f>
        <v>0.01</v>
      </c>
      <c r="AN66" s="257">
        <f>+X66+AI66</f>
        <v>19</v>
      </c>
      <c r="AO66" s="258">
        <f>+AJ66</f>
        <v>44</v>
      </c>
      <c r="AP66" s="236">
        <f>AN66/AO66</f>
        <v>0.43181818181818182</v>
      </c>
      <c r="AQ66" s="236">
        <f>IF(AP66&gt;O66,100%,AP66/O66)</f>
        <v>0.43181818181818182</v>
      </c>
      <c r="AR66" s="266">
        <f>(AQ66*E66)</f>
        <v>4.3181818181818182E-3</v>
      </c>
      <c r="AS66" s="258">
        <v>14</v>
      </c>
      <c r="AT66" s="258">
        <v>44</v>
      </c>
      <c r="AU66" s="236">
        <f>AS66/AT66</f>
        <v>0.31818181818181818</v>
      </c>
      <c r="AV66" s="258">
        <v>0</v>
      </c>
      <c r="AW66" s="258">
        <v>0</v>
      </c>
      <c r="AX66" s="236" t="e">
        <f>AV66/AW66</f>
        <v>#DIV/0!</v>
      </c>
      <c r="AY66" s="258">
        <f t="shared" ref="AY66:AZ66" si="117">AS66+AV66</f>
        <v>14</v>
      </c>
      <c r="AZ66" s="258">
        <f t="shared" si="117"/>
        <v>44</v>
      </c>
      <c r="BA66" s="236">
        <f>AY66/AZ66</f>
        <v>0.31818181818181818</v>
      </c>
      <c r="BB66" s="236">
        <f>IF(BA66&gt;AP66,100%,BA66/AP66)</f>
        <v>0.73684210526315785</v>
      </c>
      <c r="BC66" s="261">
        <f>(BB66*$E$66)</f>
        <v>7.3684210526315788E-3</v>
      </c>
      <c r="BD66" s="257">
        <v>11</v>
      </c>
      <c r="BE66" s="258">
        <v>44</v>
      </c>
      <c r="BF66" s="236">
        <f>BD66/BE66</f>
        <v>0.25</v>
      </c>
      <c r="BG66" s="258">
        <v>0</v>
      </c>
      <c r="BH66" s="258">
        <v>0</v>
      </c>
      <c r="BI66" s="236" t="e">
        <f>BG66/BH66</f>
        <v>#DIV/0!</v>
      </c>
      <c r="BJ66" s="258">
        <f t="shared" ref="BJ66:BK66" si="118">BD66+BG66</f>
        <v>11</v>
      </c>
      <c r="BK66" s="258">
        <f t="shared" si="118"/>
        <v>44</v>
      </c>
      <c r="BL66" s="236">
        <f>BJ66/BK66</f>
        <v>0.25</v>
      </c>
      <c r="BM66" s="236">
        <f>IF(BL66&gt;BA66,100%,BL66/BA66)</f>
        <v>0.7857142857142857</v>
      </c>
      <c r="BN66" s="261">
        <f>(BM66*$E$66)</f>
        <v>7.8571428571428577E-3</v>
      </c>
      <c r="BO66" s="257">
        <f>+AN66+AY66+BJ66</f>
        <v>44</v>
      </c>
      <c r="BP66" s="258">
        <f>+BK66</f>
        <v>44</v>
      </c>
      <c r="BQ66" s="236">
        <f>BO66/BP66</f>
        <v>1</v>
      </c>
      <c r="BR66" s="236">
        <f>IF(BQ66&gt;O66,100%,BQ66/O66)</f>
        <v>1</v>
      </c>
      <c r="BS66" s="266">
        <f>(BR66*$E$66)</f>
        <v>0.01</v>
      </c>
      <c r="BT66" s="38"/>
      <c r="BU66" s="38"/>
      <c r="BV66" s="38"/>
      <c r="BW66" s="38"/>
      <c r="BX66" s="38"/>
      <c r="BY66" s="38"/>
      <c r="BZ66" s="38"/>
      <c r="CA66" s="38"/>
    </row>
    <row r="67" spans="1:79" ht="39" customHeight="1" x14ac:dyDescent="0.15">
      <c r="A67" s="123"/>
      <c r="B67" s="123"/>
      <c r="C67" s="123"/>
      <c r="D67" s="123"/>
      <c r="E67" s="123"/>
      <c r="F67" s="123"/>
      <c r="G67" s="123"/>
      <c r="H67" s="128"/>
      <c r="I67" s="128"/>
      <c r="J67" s="128"/>
      <c r="K67" s="128"/>
      <c r="L67" s="128"/>
      <c r="M67" s="128"/>
      <c r="N67" s="128"/>
      <c r="O67" s="128"/>
      <c r="P67" s="128"/>
      <c r="Q67" s="241"/>
      <c r="R67" s="132"/>
      <c r="S67" s="128"/>
      <c r="T67" s="128"/>
      <c r="U67" s="128"/>
      <c r="V67" s="128"/>
      <c r="W67" s="128"/>
      <c r="X67" s="128"/>
      <c r="Y67" s="128"/>
      <c r="Z67" s="128"/>
      <c r="AA67" s="128"/>
      <c r="AB67" s="130"/>
      <c r="AC67" s="132"/>
      <c r="AD67" s="128"/>
      <c r="AE67" s="128"/>
      <c r="AF67" s="128"/>
      <c r="AG67" s="128"/>
      <c r="AH67" s="128"/>
      <c r="AI67" s="128"/>
      <c r="AJ67" s="128"/>
      <c r="AK67" s="128"/>
      <c r="AL67" s="128"/>
      <c r="AM67" s="130"/>
      <c r="AN67" s="230"/>
      <c r="AO67" s="128"/>
      <c r="AP67" s="128"/>
      <c r="AQ67" s="128"/>
      <c r="AR67" s="130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30"/>
      <c r="BD67" s="230"/>
      <c r="BE67" s="128"/>
      <c r="BF67" s="128"/>
      <c r="BG67" s="128"/>
      <c r="BH67" s="128"/>
      <c r="BI67" s="128"/>
      <c r="BJ67" s="128"/>
      <c r="BK67" s="128"/>
      <c r="BL67" s="128"/>
      <c r="BM67" s="128"/>
      <c r="BN67" s="130"/>
      <c r="BO67" s="230"/>
      <c r="BP67" s="128"/>
      <c r="BQ67" s="128"/>
      <c r="BR67" s="128"/>
      <c r="BS67" s="130"/>
      <c r="BT67" s="38"/>
      <c r="BU67" s="38"/>
      <c r="BV67" s="38"/>
      <c r="BW67" s="38"/>
      <c r="BX67" s="38"/>
      <c r="BY67" s="38"/>
      <c r="BZ67" s="38"/>
      <c r="CA67" s="38"/>
    </row>
    <row r="68" spans="1:79" ht="40.5" customHeight="1" x14ac:dyDescent="0.15">
      <c r="A68" s="238">
        <v>25</v>
      </c>
      <c r="B68" s="238" t="s">
        <v>98</v>
      </c>
      <c r="C68" s="238" t="s">
        <v>48</v>
      </c>
      <c r="D68" s="238" t="s">
        <v>88</v>
      </c>
      <c r="E68" s="245">
        <v>0.02</v>
      </c>
      <c r="F68" s="238" t="s">
        <v>163</v>
      </c>
      <c r="G68" s="238" t="s">
        <v>164</v>
      </c>
      <c r="H68" s="238" t="s">
        <v>165</v>
      </c>
      <c r="I68" s="238" t="s">
        <v>52</v>
      </c>
      <c r="J68" s="238">
        <v>68</v>
      </c>
      <c r="K68" s="238">
        <v>506</v>
      </c>
      <c r="L68" s="248">
        <f>J68/K68</f>
        <v>0.13438735177865613</v>
      </c>
      <c r="M68" s="238">
        <v>2024</v>
      </c>
      <c r="N68" s="248">
        <v>0.95</v>
      </c>
      <c r="O68" s="248">
        <v>0.95</v>
      </c>
      <c r="P68" s="248">
        <v>0.95</v>
      </c>
      <c r="Q68" s="249">
        <v>0.95</v>
      </c>
      <c r="R68" s="271">
        <v>23</v>
      </c>
      <c r="S68" s="272">
        <v>23</v>
      </c>
      <c r="T68" s="225">
        <f>R68/S68</f>
        <v>1</v>
      </c>
      <c r="U68" s="272">
        <v>1</v>
      </c>
      <c r="V68" s="272">
        <v>1</v>
      </c>
      <c r="W68" s="225">
        <f>U68/V68</f>
        <v>1</v>
      </c>
      <c r="X68" s="226">
        <f t="shared" ref="X68:Y68" si="119">R68+U68</f>
        <v>24</v>
      </c>
      <c r="Y68" s="226">
        <f t="shared" si="119"/>
        <v>24</v>
      </c>
      <c r="Z68" s="225">
        <f>X68/Y68</f>
        <v>1</v>
      </c>
      <c r="AA68" s="225">
        <f>IF(Z68&gt;O68,100%,Z68/O68)</f>
        <v>1</v>
      </c>
      <c r="AB68" s="227">
        <f>(AA68*$E$68)</f>
        <v>0.02</v>
      </c>
      <c r="AC68" s="271">
        <v>29</v>
      </c>
      <c r="AD68" s="272">
        <v>29</v>
      </c>
      <c r="AE68" s="225">
        <f>AC68/AD68</f>
        <v>1</v>
      </c>
      <c r="AF68" s="272">
        <v>1</v>
      </c>
      <c r="AG68" s="272">
        <v>1</v>
      </c>
      <c r="AH68" s="225">
        <f>AF68/AG68</f>
        <v>1</v>
      </c>
      <c r="AI68" s="226">
        <f t="shared" ref="AI68:AJ68" si="120">AC68+AF68</f>
        <v>30</v>
      </c>
      <c r="AJ68" s="226">
        <f t="shared" si="120"/>
        <v>30</v>
      </c>
      <c r="AK68" s="225">
        <f>AI68/AJ68</f>
        <v>1</v>
      </c>
      <c r="AL68" s="225">
        <f>IF(AK68&gt;Z68,100%,AK68/Z68)</f>
        <v>1</v>
      </c>
      <c r="AM68" s="227">
        <f>(AL68*$E$68)</f>
        <v>0.02</v>
      </c>
      <c r="AN68" s="228">
        <f t="shared" ref="AN68:AO68" si="121">+X68+AI68</f>
        <v>54</v>
      </c>
      <c r="AO68" s="226">
        <f t="shared" si="121"/>
        <v>54</v>
      </c>
      <c r="AP68" s="225">
        <f>AN68/AO68</f>
        <v>1</v>
      </c>
      <c r="AQ68" s="225">
        <f>IF(AP68&gt;O68,100%,AP68/O68)</f>
        <v>1</v>
      </c>
      <c r="AR68" s="233">
        <f>(AQ68*E68)</f>
        <v>0.02</v>
      </c>
      <c r="AS68" s="226">
        <v>34</v>
      </c>
      <c r="AT68" s="226">
        <v>34</v>
      </c>
      <c r="AU68" s="225">
        <f>AS68/AT68</f>
        <v>1</v>
      </c>
      <c r="AV68" s="226">
        <v>1</v>
      </c>
      <c r="AW68" s="226">
        <v>1</v>
      </c>
      <c r="AX68" s="225">
        <f>AV68/AW68</f>
        <v>1</v>
      </c>
      <c r="AY68" s="226">
        <f t="shared" ref="AY68:AZ68" si="122">AS68+AV68</f>
        <v>35</v>
      </c>
      <c r="AZ68" s="226">
        <f t="shared" si="122"/>
        <v>35</v>
      </c>
      <c r="BA68" s="225">
        <f>AY68/AZ68</f>
        <v>1</v>
      </c>
      <c r="BB68" s="225">
        <f>IF(BA68&gt;AP68,100%,BA68/AP68)</f>
        <v>1</v>
      </c>
      <c r="BC68" s="227">
        <f>(BB68*$E$68)</f>
        <v>0.02</v>
      </c>
      <c r="BD68" s="228">
        <v>25</v>
      </c>
      <c r="BE68" s="226">
        <v>25</v>
      </c>
      <c r="BF68" s="225">
        <f>BD68/BE68</f>
        <v>1</v>
      </c>
      <c r="BG68" s="226">
        <v>0</v>
      </c>
      <c r="BH68" s="226">
        <v>0</v>
      </c>
      <c r="BI68" s="225" t="e">
        <f>BG68/BH68</f>
        <v>#DIV/0!</v>
      </c>
      <c r="BJ68" s="226">
        <f t="shared" ref="BJ68:BK68" si="123">BD68+BG68</f>
        <v>25</v>
      </c>
      <c r="BK68" s="226">
        <f t="shared" si="123"/>
        <v>25</v>
      </c>
      <c r="BL68" s="225">
        <f>BJ68/BK68</f>
        <v>1</v>
      </c>
      <c r="BM68" s="225">
        <f>IF(BL68&gt;BA68,100%,BL68/BA68)</f>
        <v>1</v>
      </c>
      <c r="BN68" s="227">
        <f>(BM68*$E$68)</f>
        <v>0.02</v>
      </c>
      <c r="BO68" s="228">
        <f t="shared" ref="BO68:BP68" si="124">+AN68+AY68+BJ68</f>
        <v>114</v>
      </c>
      <c r="BP68" s="226">
        <f t="shared" si="124"/>
        <v>114</v>
      </c>
      <c r="BQ68" s="225">
        <f>BO68/BP68</f>
        <v>1</v>
      </c>
      <c r="BR68" s="225">
        <f>IF(BQ68&gt;O68,100%,BQ68/O68)</f>
        <v>1</v>
      </c>
      <c r="BS68" s="233">
        <f>(BR68*$E$68)</f>
        <v>0.02</v>
      </c>
      <c r="BT68" s="37"/>
      <c r="BU68" s="37"/>
      <c r="BV68" s="37"/>
      <c r="BW68" s="37"/>
      <c r="BX68" s="37"/>
      <c r="BY68" s="37"/>
      <c r="BZ68" s="37"/>
      <c r="CA68" s="37"/>
    </row>
    <row r="69" spans="1:79" ht="14.25" customHeight="1" x14ac:dyDescent="0.15">
      <c r="A69" s="137"/>
      <c r="B69" s="137"/>
      <c r="C69" s="137"/>
      <c r="D69" s="137"/>
      <c r="E69" s="137"/>
      <c r="F69" s="137"/>
      <c r="G69" s="137"/>
      <c r="H69" s="161"/>
      <c r="I69" s="161"/>
      <c r="J69" s="161"/>
      <c r="K69" s="161"/>
      <c r="L69" s="161"/>
      <c r="M69" s="161"/>
      <c r="N69" s="161"/>
      <c r="O69" s="161"/>
      <c r="P69" s="161"/>
      <c r="Q69" s="240"/>
      <c r="R69" s="165"/>
      <c r="S69" s="161"/>
      <c r="T69" s="161"/>
      <c r="U69" s="161"/>
      <c r="V69" s="161"/>
      <c r="W69" s="161"/>
      <c r="X69" s="161"/>
      <c r="Y69" s="161"/>
      <c r="Z69" s="161"/>
      <c r="AA69" s="161"/>
      <c r="AB69" s="166"/>
      <c r="AC69" s="165"/>
      <c r="AD69" s="161"/>
      <c r="AE69" s="161"/>
      <c r="AF69" s="161"/>
      <c r="AG69" s="161"/>
      <c r="AH69" s="161"/>
      <c r="AI69" s="161"/>
      <c r="AJ69" s="161"/>
      <c r="AK69" s="161"/>
      <c r="AL69" s="161"/>
      <c r="AM69" s="166"/>
      <c r="AN69" s="229"/>
      <c r="AO69" s="161"/>
      <c r="AP69" s="161"/>
      <c r="AQ69" s="161"/>
      <c r="AR69" s="166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6"/>
      <c r="BD69" s="229"/>
      <c r="BE69" s="161"/>
      <c r="BF69" s="161"/>
      <c r="BG69" s="161"/>
      <c r="BH69" s="161"/>
      <c r="BI69" s="161"/>
      <c r="BJ69" s="161"/>
      <c r="BK69" s="161"/>
      <c r="BL69" s="161"/>
      <c r="BM69" s="161"/>
      <c r="BN69" s="166"/>
      <c r="BO69" s="229"/>
      <c r="BP69" s="161"/>
      <c r="BQ69" s="161"/>
      <c r="BR69" s="161"/>
      <c r="BS69" s="166"/>
      <c r="BT69" s="37"/>
      <c r="BU69" s="37"/>
      <c r="BV69" s="37"/>
      <c r="BW69" s="37"/>
      <c r="BX69" s="37"/>
      <c r="BY69" s="37"/>
      <c r="BZ69" s="37"/>
      <c r="CA69" s="37"/>
    </row>
    <row r="70" spans="1:79" ht="36" customHeight="1" x14ac:dyDescent="0.15">
      <c r="A70" s="123"/>
      <c r="B70" s="123"/>
      <c r="C70" s="123"/>
      <c r="D70" s="123"/>
      <c r="E70" s="123"/>
      <c r="F70" s="123"/>
      <c r="G70" s="123"/>
      <c r="H70" s="128"/>
      <c r="I70" s="128"/>
      <c r="J70" s="128"/>
      <c r="K70" s="128"/>
      <c r="L70" s="128"/>
      <c r="M70" s="128"/>
      <c r="N70" s="128"/>
      <c r="O70" s="128"/>
      <c r="P70" s="128"/>
      <c r="Q70" s="241"/>
      <c r="R70" s="132"/>
      <c r="S70" s="128"/>
      <c r="T70" s="128"/>
      <c r="U70" s="128"/>
      <c r="V70" s="128"/>
      <c r="W70" s="128"/>
      <c r="X70" s="128"/>
      <c r="Y70" s="128"/>
      <c r="Z70" s="128"/>
      <c r="AA70" s="128"/>
      <c r="AB70" s="130"/>
      <c r="AC70" s="132"/>
      <c r="AD70" s="128"/>
      <c r="AE70" s="128"/>
      <c r="AF70" s="128"/>
      <c r="AG70" s="128"/>
      <c r="AH70" s="128"/>
      <c r="AI70" s="128"/>
      <c r="AJ70" s="128"/>
      <c r="AK70" s="128"/>
      <c r="AL70" s="128"/>
      <c r="AM70" s="130"/>
      <c r="AN70" s="230"/>
      <c r="AO70" s="128"/>
      <c r="AP70" s="128"/>
      <c r="AQ70" s="128"/>
      <c r="AR70" s="130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30"/>
      <c r="BD70" s="230"/>
      <c r="BE70" s="128"/>
      <c r="BF70" s="128"/>
      <c r="BG70" s="128"/>
      <c r="BH70" s="128"/>
      <c r="BI70" s="128"/>
      <c r="BJ70" s="128"/>
      <c r="BK70" s="128"/>
      <c r="BL70" s="128"/>
      <c r="BM70" s="128"/>
      <c r="BN70" s="130"/>
      <c r="BO70" s="230"/>
      <c r="BP70" s="128"/>
      <c r="BQ70" s="128"/>
      <c r="BR70" s="128"/>
      <c r="BS70" s="130"/>
      <c r="BT70" s="37"/>
      <c r="BU70" s="37"/>
      <c r="BV70" s="37"/>
      <c r="BW70" s="37"/>
      <c r="BX70" s="37"/>
      <c r="BY70" s="37"/>
      <c r="BZ70" s="37"/>
      <c r="CA70" s="37"/>
    </row>
    <row r="71" spans="1:79" ht="40.5" customHeight="1" x14ac:dyDescent="0.15">
      <c r="A71" s="238">
        <v>26</v>
      </c>
      <c r="B71" s="238" t="s">
        <v>98</v>
      </c>
      <c r="C71" s="238" t="s">
        <v>48</v>
      </c>
      <c r="D71" s="238" t="s">
        <v>88</v>
      </c>
      <c r="E71" s="245">
        <v>0.02</v>
      </c>
      <c r="F71" s="238" t="s">
        <v>166</v>
      </c>
      <c r="G71" s="238" t="s">
        <v>167</v>
      </c>
      <c r="H71" s="238" t="s">
        <v>168</v>
      </c>
      <c r="I71" s="238" t="s">
        <v>52</v>
      </c>
      <c r="J71" s="238">
        <v>85</v>
      </c>
      <c r="K71" s="238">
        <v>507</v>
      </c>
      <c r="L71" s="248">
        <f>J71/K71</f>
        <v>0.16765285996055226</v>
      </c>
      <c r="M71" s="238">
        <v>2024</v>
      </c>
      <c r="N71" s="248">
        <v>0.95</v>
      </c>
      <c r="O71" s="248">
        <v>0.95</v>
      </c>
      <c r="P71" s="248">
        <v>0.95</v>
      </c>
      <c r="Q71" s="249">
        <v>0.95</v>
      </c>
      <c r="R71" s="271">
        <v>25</v>
      </c>
      <c r="S71" s="272">
        <v>25</v>
      </c>
      <c r="T71" s="225">
        <f>R71/S71</f>
        <v>1</v>
      </c>
      <c r="U71" s="272">
        <v>2</v>
      </c>
      <c r="V71" s="272">
        <v>2</v>
      </c>
      <c r="W71" s="225">
        <f>U71/V71</f>
        <v>1</v>
      </c>
      <c r="X71" s="226">
        <f t="shared" ref="X71:Y71" si="125">R71+U71</f>
        <v>27</v>
      </c>
      <c r="Y71" s="226">
        <f t="shared" si="125"/>
        <v>27</v>
      </c>
      <c r="Z71" s="225">
        <f>X71/Y71</f>
        <v>1</v>
      </c>
      <c r="AA71" s="225">
        <f>IF(Z71&gt;O71,100%,Z71/O71)</f>
        <v>1</v>
      </c>
      <c r="AB71" s="227">
        <f>(AA71*$E$71)</f>
        <v>0.02</v>
      </c>
      <c r="AC71" s="271">
        <v>27</v>
      </c>
      <c r="AD71" s="272">
        <v>27</v>
      </c>
      <c r="AE71" s="225">
        <f>AC71/AD71</f>
        <v>1</v>
      </c>
      <c r="AF71" s="272">
        <v>1</v>
      </c>
      <c r="AG71" s="272">
        <v>1</v>
      </c>
      <c r="AH71" s="225">
        <f>AF71/AG71</f>
        <v>1</v>
      </c>
      <c r="AI71" s="226">
        <f t="shared" ref="AI71:AJ71" si="126">AC71+AF71</f>
        <v>28</v>
      </c>
      <c r="AJ71" s="226">
        <f t="shared" si="126"/>
        <v>28</v>
      </c>
      <c r="AK71" s="225">
        <f>AI71/AJ71</f>
        <v>1</v>
      </c>
      <c r="AL71" s="225">
        <f>IF(AK71&gt;Z71,100%,AK71/Z71)</f>
        <v>1</v>
      </c>
      <c r="AM71" s="227">
        <f>(AL71*$E$71)</f>
        <v>0.02</v>
      </c>
      <c r="AN71" s="228">
        <f t="shared" ref="AN71:AO71" si="127">+X71+AI71</f>
        <v>55</v>
      </c>
      <c r="AO71" s="226">
        <f t="shared" si="127"/>
        <v>55</v>
      </c>
      <c r="AP71" s="225">
        <f>AN71/AO71</f>
        <v>1</v>
      </c>
      <c r="AQ71" s="225">
        <f>IF(AP71&gt;O71,100%,AP71/O71)</f>
        <v>1</v>
      </c>
      <c r="AR71" s="233">
        <f>(AQ71*E71)</f>
        <v>0.02</v>
      </c>
      <c r="AS71" s="226">
        <v>26</v>
      </c>
      <c r="AT71" s="226">
        <v>26</v>
      </c>
      <c r="AU71" s="225">
        <f>AS71/AT71</f>
        <v>1</v>
      </c>
      <c r="AV71" s="226">
        <v>0</v>
      </c>
      <c r="AW71" s="226">
        <v>0</v>
      </c>
      <c r="AX71" s="225" t="e">
        <f>AV71/AW71</f>
        <v>#DIV/0!</v>
      </c>
      <c r="AY71" s="226">
        <f t="shared" ref="AY71:AZ71" si="128">AS71+AV71</f>
        <v>26</v>
      </c>
      <c r="AZ71" s="226">
        <f t="shared" si="128"/>
        <v>26</v>
      </c>
      <c r="BA71" s="225">
        <f>AY71/AZ71</f>
        <v>1</v>
      </c>
      <c r="BB71" s="225">
        <f>IF(BA71&gt;AP71,100%,BA71/AP71)</f>
        <v>1</v>
      </c>
      <c r="BC71" s="227">
        <f>(BB71*$E$71)</f>
        <v>0.02</v>
      </c>
      <c r="BD71" s="228">
        <v>26</v>
      </c>
      <c r="BE71" s="226">
        <v>26</v>
      </c>
      <c r="BF71" s="225">
        <f>BD71/BE71</f>
        <v>1</v>
      </c>
      <c r="BG71" s="226">
        <v>1</v>
      </c>
      <c r="BH71" s="226">
        <v>1</v>
      </c>
      <c r="BI71" s="225">
        <f>BG71/BH71</f>
        <v>1</v>
      </c>
      <c r="BJ71" s="226">
        <f t="shared" ref="BJ71:BK71" si="129">BD71+BG71</f>
        <v>27</v>
      </c>
      <c r="BK71" s="226">
        <f t="shared" si="129"/>
        <v>27</v>
      </c>
      <c r="BL71" s="225">
        <f>BJ71/BK71</f>
        <v>1</v>
      </c>
      <c r="BM71" s="225">
        <f>IF(BL71&gt;BA71,100%,BL71/BA71)</f>
        <v>1</v>
      </c>
      <c r="BN71" s="227">
        <f>(BM71*$E$71)</f>
        <v>0.02</v>
      </c>
      <c r="BO71" s="228">
        <f t="shared" ref="BO71:BP71" si="130">+AN71+AY71+BJ71</f>
        <v>108</v>
      </c>
      <c r="BP71" s="226">
        <f t="shared" si="130"/>
        <v>108</v>
      </c>
      <c r="BQ71" s="225">
        <f>BO71/BP71</f>
        <v>1</v>
      </c>
      <c r="BR71" s="225">
        <f>IF(BQ71&gt;O71,100%,BQ71/O71)</f>
        <v>1</v>
      </c>
      <c r="BS71" s="233">
        <f>(BR71*$E$71)</f>
        <v>0.02</v>
      </c>
      <c r="BT71" s="37"/>
      <c r="BU71" s="37"/>
      <c r="BV71" s="37"/>
      <c r="BW71" s="37"/>
      <c r="BX71" s="37"/>
      <c r="BY71" s="37"/>
      <c r="BZ71" s="37"/>
      <c r="CA71" s="37"/>
    </row>
    <row r="72" spans="1:79" ht="14.25" customHeight="1" x14ac:dyDescent="0.15">
      <c r="A72" s="137"/>
      <c r="B72" s="137"/>
      <c r="C72" s="137"/>
      <c r="D72" s="137"/>
      <c r="E72" s="137"/>
      <c r="F72" s="137"/>
      <c r="G72" s="137"/>
      <c r="H72" s="161"/>
      <c r="I72" s="161"/>
      <c r="J72" s="161"/>
      <c r="K72" s="161"/>
      <c r="L72" s="161"/>
      <c r="M72" s="161"/>
      <c r="N72" s="161"/>
      <c r="O72" s="161"/>
      <c r="P72" s="161"/>
      <c r="Q72" s="240"/>
      <c r="R72" s="165"/>
      <c r="S72" s="161"/>
      <c r="T72" s="161"/>
      <c r="U72" s="161"/>
      <c r="V72" s="161"/>
      <c r="W72" s="161"/>
      <c r="X72" s="161"/>
      <c r="Y72" s="161"/>
      <c r="Z72" s="161"/>
      <c r="AA72" s="161"/>
      <c r="AB72" s="166"/>
      <c r="AC72" s="165"/>
      <c r="AD72" s="161"/>
      <c r="AE72" s="161"/>
      <c r="AF72" s="161"/>
      <c r="AG72" s="161"/>
      <c r="AH72" s="161"/>
      <c r="AI72" s="161"/>
      <c r="AJ72" s="161"/>
      <c r="AK72" s="161"/>
      <c r="AL72" s="161"/>
      <c r="AM72" s="166"/>
      <c r="AN72" s="229"/>
      <c r="AO72" s="161"/>
      <c r="AP72" s="161"/>
      <c r="AQ72" s="161"/>
      <c r="AR72" s="166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6"/>
      <c r="BD72" s="229"/>
      <c r="BE72" s="161"/>
      <c r="BF72" s="161"/>
      <c r="BG72" s="161"/>
      <c r="BH72" s="161"/>
      <c r="BI72" s="161"/>
      <c r="BJ72" s="161"/>
      <c r="BK72" s="161"/>
      <c r="BL72" s="161"/>
      <c r="BM72" s="161"/>
      <c r="BN72" s="166"/>
      <c r="BO72" s="229"/>
      <c r="BP72" s="161"/>
      <c r="BQ72" s="161"/>
      <c r="BR72" s="161"/>
      <c r="BS72" s="166"/>
      <c r="BT72" s="37"/>
      <c r="BU72" s="37"/>
      <c r="BV72" s="37"/>
      <c r="BW72" s="37"/>
      <c r="BX72" s="37"/>
      <c r="BY72" s="37"/>
      <c r="BZ72" s="37"/>
      <c r="CA72" s="37"/>
    </row>
    <row r="73" spans="1:79" ht="14.25" customHeight="1" x14ac:dyDescent="0.15">
      <c r="A73" s="123"/>
      <c r="B73" s="123"/>
      <c r="C73" s="123"/>
      <c r="D73" s="123"/>
      <c r="E73" s="123"/>
      <c r="F73" s="123"/>
      <c r="G73" s="123"/>
      <c r="H73" s="128"/>
      <c r="I73" s="128"/>
      <c r="J73" s="128"/>
      <c r="K73" s="128"/>
      <c r="L73" s="128"/>
      <c r="M73" s="128"/>
      <c r="N73" s="128"/>
      <c r="O73" s="128"/>
      <c r="P73" s="128"/>
      <c r="Q73" s="241"/>
      <c r="R73" s="132"/>
      <c r="S73" s="128"/>
      <c r="T73" s="128"/>
      <c r="U73" s="128"/>
      <c r="V73" s="128"/>
      <c r="W73" s="128"/>
      <c r="X73" s="128"/>
      <c r="Y73" s="128"/>
      <c r="Z73" s="128"/>
      <c r="AA73" s="128"/>
      <c r="AB73" s="130"/>
      <c r="AC73" s="132"/>
      <c r="AD73" s="128"/>
      <c r="AE73" s="128"/>
      <c r="AF73" s="128"/>
      <c r="AG73" s="128"/>
      <c r="AH73" s="128"/>
      <c r="AI73" s="128"/>
      <c r="AJ73" s="128"/>
      <c r="AK73" s="128"/>
      <c r="AL73" s="128"/>
      <c r="AM73" s="130"/>
      <c r="AN73" s="230"/>
      <c r="AO73" s="128"/>
      <c r="AP73" s="128"/>
      <c r="AQ73" s="128"/>
      <c r="AR73" s="130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30"/>
      <c r="BD73" s="230"/>
      <c r="BE73" s="128"/>
      <c r="BF73" s="128"/>
      <c r="BG73" s="128"/>
      <c r="BH73" s="128"/>
      <c r="BI73" s="128"/>
      <c r="BJ73" s="128"/>
      <c r="BK73" s="128"/>
      <c r="BL73" s="128"/>
      <c r="BM73" s="128"/>
      <c r="BN73" s="130"/>
      <c r="BO73" s="230"/>
      <c r="BP73" s="128"/>
      <c r="BQ73" s="128"/>
      <c r="BR73" s="128"/>
      <c r="BS73" s="130"/>
      <c r="BT73" s="37"/>
      <c r="BU73" s="37"/>
      <c r="BV73" s="37"/>
      <c r="BW73" s="37"/>
      <c r="BX73" s="37"/>
      <c r="BY73" s="37"/>
      <c r="BZ73" s="37"/>
      <c r="CA73" s="37"/>
    </row>
    <row r="74" spans="1:79" ht="41.25" customHeight="1" x14ac:dyDescent="0.15">
      <c r="A74" s="313">
        <v>27</v>
      </c>
      <c r="B74" s="135" t="s">
        <v>98</v>
      </c>
      <c r="C74" s="135" t="s">
        <v>48</v>
      </c>
      <c r="D74" s="135" t="s">
        <v>88</v>
      </c>
      <c r="E74" s="314">
        <v>0.02</v>
      </c>
      <c r="F74" s="135" t="s">
        <v>169</v>
      </c>
      <c r="G74" s="135" t="s">
        <v>170</v>
      </c>
      <c r="H74" s="135" t="s">
        <v>171</v>
      </c>
      <c r="I74" s="135" t="s">
        <v>52</v>
      </c>
      <c r="J74" s="135">
        <v>107</v>
      </c>
      <c r="K74" s="135">
        <v>508</v>
      </c>
      <c r="L74" s="317">
        <f>J74/K74</f>
        <v>0.21062992125984251</v>
      </c>
      <c r="M74" s="135">
        <v>2023</v>
      </c>
      <c r="N74" s="317">
        <v>0.95</v>
      </c>
      <c r="O74" s="317">
        <v>0.95</v>
      </c>
      <c r="P74" s="317">
        <v>0.95</v>
      </c>
      <c r="Q74" s="318">
        <v>0.95</v>
      </c>
      <c r="R74" s="271">
        <v>68</v>
      </c>
      <c r="S74" s="272">
        <v>68</v>
      </c>
      <c r="T74" s="225">
        <f>R74/S74</f>
        <v>1</v>
      </c>
      <c r="U74" s="272">
        <v>2</v>
      </c>
      <c r="V74" s="272">
        <v>2</v>
      </c>
      <c r="W74" s="225">
        <f>U74/V74</f>
        <v>1</v>
      </c>
      <c r="X74" s="226">
        <f t="shared" ref="X74:Y74" si="131">R74+U74</f>
        <v>70</v>
      </c>
      <c r="Y74" s="226">
        <f t="shared" si="131"/>
        <v>70</v>
      </c>
      <c r="Z74" s="225">
        <f>X74/Y74</f>
        <v>1</v>
      </c>
      <c r="AA74" s="225">
        <f>IF(Z74&gt;O74,100%,Z74/O74)</f>
        <v>1</v>
      </c>
      <c r="AB74" s="227">
        <f>(AA74*$E$74)</f>
        <v>0.02</v>
      </c>
      <c r="AC74" s="271">
        <v>28</v>
      </c>
      <c r="AD74" s="272">
        <v>28</v>
      </c>
      <c r="AE74" s="225">
        <f>AC74/AD74</f>
        <v>1</v>
      </c>
      <c r="AF74" s="272">
        <v>2</v>
      </c>
      <c r="AG74" s="272">
        <v>2</v>
      </c>
      <c r="AH74" s="225">
        <f>AF74/AG74</f>
        <v>1</v>
      </c>
      <c r="AI74" s="226">
        <f t="shared" ref="AI74:AJ74" si="132">AC74+AF74</f>
        <v>30</v>
      </c>
      <c r="AJ74" s="226">
        <f t="shared" si="132"/>
        <v>30</v>
      </c>
      <c r="AK74" s="225">
        <f>AI74/AJ74</f>
        <v>1</v>
      </c>
      <c r="AL74" s="225">
        <f>IF(AK74&gt;Z74,100%,AK74/Z74)</f>
        <v>1</v>
      </c>
      <c r="AM74" s="227">
        <f>(AL74*$E$74)</f>
        <v>0.02</v>
      </c>
      <c r="AN74" s="228">
        <f t="shared" ref="AN74:AO74" si="133">+X74+AI74</f>
        <v>100</v>
      </c>
      <c r="AO74" s="226">
        <f t="shared" si="133"/>
        <v>100</v>
      </c>
      <c r="AP74" s="225">
        <f>AN74/AO74</f>
        <v>1</v>
      </c>
      <c r="AQ74" s="225">
        <f>IF(AP74&gt;O74,100%,AP74/O74)</f>
        <v>1</v>
      </c>
      <c r="AR74" s="233">
        <f>(AQ74*E74)</f>
        <v>0.02</v>
      </c>
      <c r="AS74" s="226">
        <v>54</v>
      </c>
      <c r="AT74" s="226">
        <v>54</v>
      </c>
      <c r="AU74" s="225">
        <f>AS74/AT74</f>
        <v>1</v>
      </c>
      <c r="AV74" s="226">
        <v>3</v>
      </c>
      <c r="AW74" s="226">
        <v>3</v>
      </c>
      <c r="AX74" s="225">
        <f>AV74/AW74</f>
        <v>1</v>
      </c>
      <c r="AY74" s="226">
        <f t="shared" ref="AY74:AZ74" si="134">AS74+AV74</f>
        <v>57</v>
      </c>
      <c r="AZ74" s="226">
        <f t="shared" si="134"/>
        <v>57</v>
      </c>
      <c r="BA74" s="225">
        <f>AY74/AZ74</f>
        <v>1</v>
      </c>
      <c r="BB74" s="225">
        <f>IF(BA74&gt;AP74,100%,BA74/AP74)</f>
        <v>1</v>
      </c>
      <c r="BC74" s="227">
        <f>(BB74*$E$74)</f>
        <v>0.02</v>
      </c>
      <c r="BD74" s="228">
        <v>61</v>
      </c>
      <c r="BE74" s="226">
        <v>61</v>
      </c>
      <c r="BF74" s="225">
        <f>BD74/BE74</f>
        <v>1</v>
      </c>
      <c r="BG74" s="226">
        <v>1</v>
      </c>
      <c r="BH74" s="226">
        <v>1</v>
      </c>
      <c r="BI74" s="225">
        <f>BG74/BH74</f>
        <v>1</v>
      </c>
      <c r="BJ74" s="226">
        <f t="shared" ref="BJ74:BK74" si="135">BD74+BG74</f>
        <v>62</v>
      </c>
      <c r="BK74" s="226">
        <f t="shared" si="135"/>
        <v>62</v>
      </c>
      <c r="BL74" s="225">
        <f>BJ74/BK74</f>
        <v>1</v>
      </c>
      <c r="BM74" s="225">
        <f>IF(BL74&gt;BA74,100%,BL74/BA74)</f>
        <v>1</v>
      </c>
      <c r="BN74" s="227">
        <f>(BM74*$E$74)</f>
        <v>0.02</v>
      </c>
      <c r="BO74" s="228">
        <f t="shared" ref="BO74:BP74" si="136">+AN74+AY74+BJ74</f>
        <v>219</v>
      </c>
      <c r="BP74" s="226">
        <f t="shared" si="136"/>
        <v>219</v>
      </c>
      <c r="BQ74" s="225">
        <f>BO74/BP74</f>
        <v>1</v>
      </c>
      <c r="BR74" s="225">
        <f>IF(BQ74&gt;O74,100%,BQ74/O74)</f>
        <v>1</v>
      </c>
      <c r="BS74" s="233">
        <f>(BR74*$E$74)</f>
        <v>0.02</v>
      </c>
      <c r="BT74" s="37"/>
      <c r="BU74" s="37"/>
      <c r="BV74" s="37"/>
      <c r="BW74" s="37"/>
      <c r="BX74" s="37"/>
      <c r="BY74" s="37"/>
      <c r="BZ74" s="37"/>
      <c r="CA74" s="37"/>
    </row>
    <row r="75" spans="1:79" ht="14.25" customHeight="1" x14ac:dyDescent="0.15">
      <c r="A75" s="140"/>
      <c r="B75" s="136"/>
      <c r="C75" s="136"/>
      <c r="D75" s="136"/>
      <c r="E75" s="136"/>
      <c r="F75" s="136"/>
      <c r="G75" s="136"/>
      <c r="H75" s="315"/>
      <c r="I75" s="315"/>
      <c r="J75" s="315"/>
      <c r="K75" s="315"/>
      <c r="L75" s="315"/>
      <c r="M75" s="315"/>
      <c r="N75" s="315"/>
      <c r="O75" s="315"/>
      <c r="P75" s="315"/>
      <c r="Q75" s="319"/>
      <c r="R75" s="165"/>
      <c r="S75" s="161"/>
      <c r="T75" s="161"/>
      <c r="U75" s="161"/>
      <c r="V75" s="161"/>
      <c r="W75" s="161"/>
      <c r="X75" s="161"/>
      <c r="Y75" s="161"/>
      <c r="Z75" s="161"/>
      <c r="AA75" s="161"/>
      <c r="AB75" s="166"/>
      <c r="AC75" s="165"/>
      <c r="AD75" s="161"/>
      <c r="AE75" s="161"/>
      <c r="AF75" s="161"/>
      <c r="AG75" s="161"/>
      <c r="AH75" s="161"/>
      <c r="AI75" s="161"/>
      <c r="AJ75" s="161"/>
      <c r="AK75" s="161"/>
      <c r="AL75" s="161"/>
      <c r="AM75" s="166"/>
      <c r="AN75" s="229"/>
      <c r="AO75" s="161"/>
      <c r="AP75" s="161"/>
      <c r="AQ75" s="161"/>
      <c r="AR75" s="166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6"/>
      <c r="BD75" s="229"/>
      <c r="BE75" s="161"/>
      <c r="BF75" s="161"/>
      <c r="BG75" s="161"/>
      <c r="BH75" s="161"/>
      <c r="BI75" s="161"/>
      <c r="BJ75" s="161"/>
      <c r="BK75" s="161"/>
      <c r="BL75" s="161"/>
      <c r="BM75" s="161"/>
      <c r="BN75" s="166"/>
      <c r="BO75" s="229"/>
      <c r="BP75" s="161"/>
      <c r="BQ75" s="161"/>
      <c r="BR75" s="161"/>
      <c r="BS75" s="166"/>
      <c r="BT75" s="37"/>
      <c r="BU75" s="37"/>
      <c r="BV75" s="37"/>
      <c r="BW75" s="37"/>
      <c r="BX75" s="37"/>
      <c r="BY75" s="37"/>
      <c r="BZ75" s="37"/>
      <c r="CA75" s="37"/>
    </row>
    <row r="76" spans="1:79" ht="14.25" customHeight="1" thickBot="1" x14ac:dyDescent="0.2">
      <c r="A76" s="141"/>
      <c r="B76" s="120"/>
      <c r="C76" s="120"/>
      <c r="D76" s="120"/>
      <c r="E76" s="120"/>
      <c r="F76" s="120"/>
      <c r="G76" s="120"/>
      <c r="H76" s="316"/>
      <c r="I76" s="316"/>
      <c r="J76" s="316"/>
      <c r="K76" s="316"/>
      <c r="L76" s="316"/>
      <c r="M76" s="316"/>
      <c r="N76" s="316"/>
      <c r="O76" s="316"/>
      <c r="P76" s="316"/>
      <c r="Q76" s="320"/>
      <c r="R76" s="175"/>
      <c r="S76" s="174"/>
      <c r="T76" s="174"/>
      <c r="U76" s="174"/>
      <c r="V76" s="174"/>
      <c r="W76" s="174"/>
      <c r="X76" s="174"/>
      <c r="Y76" s="174"/>
      <c r="Z76" s="174"/>
      <c r="AA76" s="174"/>
      <c r="AB76" s="176"/>
      <c r="AC76" s="175"/>
      <c r="AD76" s="174"/>
      <c r="AE76" s="174"/>
      <c r="AF76" s="174"/>
      <c r="AG76" s="174"/>
      <c r="AH76" s="174"/>
      <c r="AI76" s="174"/>
      <c r="AJ76" s="174"/>
      <c r="AK76" s="174"/>
      <c r="AL76" s="174"/>
      <c r="AM76" s="176"/>
      <c r="AN76" s="321"/>
      <c r="AO76" s="174"/>
      <c r="AP76" s="174"/>
      <c r="AQ76" s="174"/>
      <c r="AR76" s="176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6"/>
      <c r="BD76" s="321"/>
      <c r="BE76" s="174"/>
      <c r="BF76" s="174"/>
      <c r="BG76" s="174"/>
      <c r="BH76" s="174"/>
      <c r="BI76" s="174"/>
      <c r="BJ76" s="174"/>
      <c r="BK76" s="174"/>
      <c r="BL76" s="174"/>
      <c r="BM76" s="174"/>
      <c r="BN76" s="176"/>
      <c r="BO76" s="321"/>
      <c r="BP76" s="174"/>
      <c r="BQ76" s="174"/>
      <c r="BR76" s="174"/>
      <c r="BS76" s="176"/>
      <c r="BT76" s="37"/>
      <c r="BU76" s="37"/>
      <c r="BV76" s="37"/>
      <c r="BW76" s="37"/>
      <c r="BX76" s="37"/>
      <c r="BY76" s="37"/>
      <c r="BZ76" s="37"/>
      <c r="CA76" s="37"/>
    </row>
    <row r="77" spans="1:79" ht="14.25" customHeight="1" x14ac:dyDescent="0.15">
      <c r="A77" s="54"/>
      <c r="E77" s="55"/>
      <c r="F77" s="56"/>
      <c r="G77" s="54"/>
      <c r="H77" s="56"/>
      <c r="I77" s="54"/>
      <c r="J77" s="54"/>
      <c r="K77" s="54"/>
      <c r="L77" s="54"/>
      <c r="M77" s="54"/>
      <c r="N77" s="54"/>
      <c r="O77" s="54"/>
      <c r="P77" s="54"/>
      <c r="Q77" s="54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57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57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57"/>
      <c r="BO77" s="2"/>
      <c r="BP77" s="2"/>
      <c r="BQ77" s="2"/>
      <c r="BR77" s="2"/>
      <c r="BS77" s="57"/>
      <c r="BT77" s="31"/>
      <c r="BU77" s="31"/>
      <c r="BV77" s="31"/>
      <c r="BW77" s="31"/>
      <c r="BX77" s="31"/>
      <c r="BY77" s="31"/>
      <c r="BZ77" s="31"/>
      <c r="CA77" s="31"/>
    </row>
    <row r="78" spans="1:79" ht="14.25" customHeight="1" x14ac:dyDescent="0.15">
      <c r="A78" s="54"/>
      <c r="E78" s="58">
        <f>SUM(E12:E76)</f>
        <v>0.60000000000000009</v>
      </c>
      <c r="F78" s="56"/>
      <c r="G78" s="54"/>
      <c r="H78" s="56"/>
      <c r="I78" s="54"/>
      <c r="J78" s="54"/>
      <c r="K78" s="54"/>
      <c r="L78" s="54"/>
      <c r="M78" s="54"/>
      <c r="N78" s="54"/>
      <c r="O78" s="54"/>
      <c r="P78" s="54"/>
      <c r="Q78" s="54"/>
      <c r="R78" s="2"/>
      <c r="S78" s="2"/>
      <c r="T78" s="2"/>
      <c r="U78" s="2"/>
      <c r="V78" s="2"/>
      <c r="W78" s="2"/>
      <c r="X78" s="2"/>
      <c r="Y78" s="2"/>
      <c r="Z78" s="2"/>
      <c r="AA78" s="2"/>
      <c r="AB78" s="30">
        <f>SUM(AB12:AB76)</f>
        <v>0.30866438468908636</v>
      </c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30">
        <f>SUM(AM12:AM76)</f>
        <v>0.52080145187006222</v>
      </c>
      <c r="AN78" s="2"/>
      <c r="AO78" s="2"/>
      <c r="AP78" s="2"/>
      <c r="AQ78" s="2"/>
      <c r="AR78" s="30">
        <f>SUM(AR12:AR76)</f>
        <v>0.43869741698170717</v>
      </c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2"/>
      <c r="BP78" s="2"/>
      <c r="BQ78" s="2"/>
      <c r="BR78" s="2"/>
      <c r="BS78" s="30">
        <f>SUM(BS12:BS76)</f>
        <v>0.53745843624093625</v>
      </c>
      <c r="BT78" s="31"/>
      <c r="BU78" s="31"/>
      <c r="BV78" s="31"/>
      <c r="BW78" s="31"/>
      <c r="BX78" s="31"/>
      <c r="BY78" s="31"/>
      <c r="BZ78" s="31"/>
      <c r="CA78" s="31"/>
    </row>
    <row r="79" spans="1:79" ht="14.25" customHeight="1" x14ac:dyDescent="0.15">
      <c r="A79" s="54"/>
      <c r="E79" s="55"/>
      <c r="F79" s="56"/>
      <c r="G79" s="54"/>
      <c r="H79" s="56"/>
      <c r="I79" s="54"/>
      <c r="J79" s="54"/>
      <c r="K79" s="54"/>
      <c r="L79" s="54"/>
      <c r="M79" s="54"/>
      <c r="N79" s="54"/>
      <c r="O79" s="54"/>
      <c r="P79" s="54"/>
      <c r="Q79" s="54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31"/>
      <c r="BU79" s="31"/>
      <c r="BV79" s="31"/>
      <c r="BW79" s="31"/>
      <c r="BX79" s="31"/>
      <c r="BY79" s="31"/>
      <c r="BZ79" s="31"/>
      <c r="CA79" s="31"/>
    </row>
    <row r="80" spans="1:79" ht="14.25" customHeight="1" x14ac:dyDescent="0.15">
      <c r="A80" s="54"/>
      <c r="E80" s="55"/>
      <c r="F80" s="56"/>
      <c r="G80" s="54"/>
      <c r="H80" s="56"/>
      <c r="I80" s="54"/>
      <c r="J80" s="54"/>
      <c r="K80" s="54"/>
      <c r="L80" s="54"/>
      <c r="M80" s="54"/>
      <c r="N80" s="54"/>
      <c r="O80" s="54"/>
      <c r="P80" s="54"/>
      <c r="Q80" s="54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31"/>
      <c r="BU80" s="31"/>
      <c r="BV80" s="31"/>
      <c r="BW80" s="31"/>
      <c r="BX80" s="31"/>
      <c r="BY80" s="31"/>
      <c r="BZ80" s="31"/>
      <c r="CA80" s="31"/>
    </row>
    <row r="81" spans="1:79" ht="14.25" customHeight="1" x14ac:dyDescent="0.15">
      <c r="A81" s="54"/>
      <c r="E81" s="55"/>
      <c r="F81" s="56"/>
      <c r="G81" s="54"/>
      <c r="H81" s="56"/>
      <c r="I81" s="54"/>
      <c r="J81" s="54"/>
      <c r="K81" s="54"/>
      <c r="L81" s="54"/>
      <c r="M81" s="54"/>
      <c r="N81" s="54"/>
      <c r="O81" s="54"/>
      <c r="P81" s="54"/>
      <c r="Q81" s="54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31"/>
      <c r="BU81" s="31"/>
      <c r="BV81" s="31"/>
      <c r="BW81" s="31"/>
      <c r="BX81" s="31"/>
      <c r="BY81" s="31"/>
      <c r="BZ81" s="31"/>
      <c r="CA81" s="31"/>
    </row>
    <row r="82" spans="1:79" ht="14.25" customHeight="1" x14ac:dyDescent="0.15">
      <c r="A82" s="54"/>
      <c r="E82" s="55"/>
      <c r="F82" s="56"/>
      <c r="G82" s="54"/>
      <c r="H82" s="56"/>
      <c r="I82" s="54"/>
      <c r="J82" s="54"/>
      <c r="K82" s="54"/>
      <c r="L82" s="54"/>
      <c r="M82" s="54"/>
      <c r="N82" s="54"/>
      <c r="O82" s="54"/>
      <c r="P82" s="54"/>
      <c r="Q82" s="54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31"/>
      <c r="BU82" s="31"/>
      <c r="BV82" s="31"/>
      <c r="BW82" s="31"/>
      <c r="BX82" s="31"/>
      <c r="BY82" s="31"/>
      <c r="BZ82" s="31"/>
      <c r="CA82" s="31"/>
    </row>
    <row r="83" spans="1:79" ht="14.25" customHeight="1" x14ac:dyDescent="0.15">
      <c r="A83" s="54"/>
      <c r="E83" s="55"/>
      <c r="F83" s="54"/>
      <c r="G83" s="54"/>
      <c r="H83" s="56"/>
      <c r="I83" s="54"/>
      <c r="J83" s="54"/>
      <c r="K83" s="54"/>
      <c r="L83" s="54"/>
      <c r="M83" s="54"/>
      <c r="N83" s="54"/>
      <c r="O83" s="54"/>
      <c r="P83" s="54"/>
      <c r="Q83" s="54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31"/>
      <c r="BU83" s="31"/>
      <c r="BV83" s="31"/>
      <c r="BW83" s="31"/>
      <c r="BX83" s="31"/>
      <c r="BY83" s="31"/>
      <c r="BZ83" s="31"/>
      <c r="CA83" s="31"/>
    </row>
    <row r="84" spans="1:79" ht="14.25" customHeight="1" x14ac:dyDescent="0.15">
      <c r="A84" s="54"/>
      <c r="E84" s="55"/>
      <c r="F84" s="54"/>
      <c r="G84" s="54"/>
      <c r="H84" s="56"/>
      <c r="I84" s="54"/>
      <c r="J84" s="54"/>
      <c r="K84" s="54"/>
      <c r="L84" s="54"/>
      <c r="M84" s="54"/>
      <c r="N84" s="54"/>
      <c r="O84" s="54"/>
      <c r="P84" s="54"/>
      <c r="Q84" s="54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31"/>
      <c r="BU84" s="31"/>
      <c r="BV84" s="31"/>
      <c r="BW84" s="31"/>
      <c r="BX84" s="31"/>
      <c r="BY84" s="31"/>
      <c r="BZ84" s="31"/>
      <c r="CA84" s="31"/>
    </row>
    <row r="85" spans="1:79" ht="14.25" customHeight="1" x14ac:dyDescent="0.15">
      <c r="A85" s="54"/>
      <c r="E85" s="55"/>
      <c r="F85" s="54"/>
      <c r="G85" s="54"/>
      <c r="H85" s="56"/>
      <c r="I85" s="54"/>
      <c r="J85" s="54"/>
      <c r="K85" s="54"/>
      <c r="L85" s="54"/>
      <c r="M85" s="54"/>
      <c r="N85" s="54"/>
      <c r="O85" s="54"/>
      <c r="P85" s="54"/>
      <c r="Q85" s="54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31"/>
      <c r="BU85" s="31"/>
      <c r="BV85" s="31"/>
      <c r="BW85" s="31"/>
      <c r="BX85" s="31"/>
      <c r="BY85" s="31"/>
      <c r="BZ85" s="31"/>
      <c r="CA85" s="31"/>
    </row>
    <row r="86" spans="1:79" ht="14.25" customHeight="1" x14ac:dyDescent="0.15">
      <c r="A86" s="54"/>
      <c r="E86" s="55"/>
      <c r="F86" s="54"/>
      <c r="G86" s="54"/>
      <c r="H86" s="56"/>
      <c r="I86" s="54"/>
      <c r="J86" s="54"/>
      <c r="K86" s="54"/>
      <c r="L86" s="54"/>
      <c r="M86" s="54"/>
      <c r="N86" s="54"/>
      <c r="O86" s="54"/>
      <c r="P86" s="54"/>
      <c r="Q86" s="54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31"/>
      <c r="BU86" s="31"/>
      <c r="BV86" s="31"/>
      <c r="BW86" s="31"/>
      <c r="BX86" s="31"/>
      <c r="BY86" s="31"/>
      <c r="BZ86" s="31"/>
      <c r="CA86" s="31"/>
    </row>
    <row r="87" spans="1:79" ht="14.25" customHeight="1" x14ac:dyDescent="0.15">
      <c r="A87" s="54"/>
      <c r="E87" s="55"/>
      <c r="F87" s="54"/>
      <c r="G87" s="54"/>
      <c r="H87" s="56"/>
      <c r="I87" s="54"/>
      <c r="J87" s="54"/>
      <c r="K87" s="54"/>
      <c r="L87" s="54"/>
      <c r="M87" s="54"/>
      <c r="N87" s="54"/>
      <c r="O87" s="54"/>
      <c r="P87" s="54"/>
      <c r="Q87" s="54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31"/>
      <c r="BU87" s="31"/>
      <c r="BV87" s="31"/>
      <c r="BW87" s="31"/>
      <c r="BX87" s="31"/>
      <c r="BY87" s="31"/>
      <c r="BZ87" s="31"/>
      <c r="CA87" s="31"/>
    </row>
    <row r="88" spans="1:79" ht="14.25" customHeight="1" x14ac:dyDescent="0.15">
      <c r="A88" s="54"/>
      <c r="E88" s="55"/>
      <c r="F88" s="54"/>
      <c r="G88" s="54"/>
      <c r="H88" s="56"/>
      <c r="I88" s="54"/>
      <c r="J88" s="54"/>
      <c r="K88" s="54"/>
      <c r="L88" s="54"/>
      <c r="M88" s="54"/>
      <c r="N88" s="54"/>
      <c r="O88" s="54"/>
      <c r="P88" s="54"/>
      <c r="Q88" s="54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31"/>
      <c r="BU88" s="31"/>
      <c r="BV88" s="31"/>
      <c r="BW88" s="31"/>
      <c r="BX88" s="31"/>
      <c r="BY88" s="31"/>
      <c r="BZ88" s="31"/>
      <c r="CA88" s="31"/>
    </row>
    <row r="89" spans="1:79" ht="14.25" customHeight="1" x14ac:dyDescent="0.15">
      <c r="A89" s="54"/>
      <c r="E89" s="55"/>
      <c r="F89" s="54"/>
      <c r="G89" s="54"/>
      <c r="H89" s="56"/>
      <c r="I89" s="54"/>
      <c r="J89" s="54"/>
      <c r="K89" s="54"/>
      <c r="L89" s="54"/>
      <c r="M89" s="54"/>
      <c r="N89" s="54"/>
      <c r="O89" s="54"/>
      <c r="P89" s="54"/>
      <c r="Q89" s="54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31"/>
      <c r="BU89" s="31"/>
      <c r="BV89" s="31"/>
      <c r="BW89" s="31"/>
      <c r="BX89" s="31"/>
      <c r="BY89" s="31"/>
      <c r="BZ89" s="31"/>
      <c r="CA89" s="31"/>
    </row>
    <row r="90" spans="1:79" ht="14.25" customHeight="1" x14ac:dyDescent="0.15">
      <c r="A90" s="54"/>
      <c r="E90" s="55"/>
      <c r="F90" s="54"/>
      <c r="G90" s="54"/>
      <c r="H90" s="56"/>
      <c r="I90" s="54"/>
      <c r="J90" s="54"/>
      <c r="K90" s="54"/>
      <c r="L90" s="54"/>
      <c r="M90" s="54"/>
      <c r="N90" s="54"/>
      <c r="O90" s="54"/>
      <c r="P90" s="54"/>
      <c r="Q90" s="54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31"/>
      <c r="BU90" s="31"/>
      <c r="BV90" s="31"/>
      <c r="BW90" s="31"/>
      <c r="BX90" s="31"/>
      <c r="BY90" s="31"/>
      <c r="BZ90" s="31"/>
      <c r="CA90" s="31"/>
    </row>
    <row r="91" spans="1:79" ht="14.25" customHeight="1" x14ac:dyDescent="0.15">
      <c r="A91" s="54"/>
      <c r="E91" s="55"/>
      <c r="F91" s="54"/>
      <c r="G91" s="54"/>
      <c r="H91" s="56"/>
      <c r="I91" s="54"/>
      <c r="J91" s="54"/>
      <c r="K91" s="54"/>
      <c r="L91" s="54"/>
      <c r="M91" s="54"/>
      <c r="N91" s="54"/>
      <c r="O91" s="54"/>
      <c r="P91" s="54"/>
      <c r="Q91" s="54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31"/>
      <c r="BU91" s="31"/>
      <c r="BV91" s="31"/>
      <c r="BW91" s="31"/>
      <c r="BX91" s="31"/>
      <c r="BY91" s="31"/>
      <c r="BZ91" s="31"/>
      <c r="CA91" s="31"/>
    </row>
    <row r="92" spans="1:79" ht="14.25" customHeight="1" x14ac:dyDescent="0.15">
      <c r="A92" s="54"/>
      <c r="E92" s="55"/>
      <c r="F92" s="54"/>
      <c r="G92" s="54"/>
      <c r="H92" s="56"/>
      <c r="I92" s="54"/>
      <c r="J92" s="54"/>
      <c r="K92" s="54"/>
      <c r="L92" s="54"/>
      <c r="M92" s="54"/>
      <c r="N92" s="54"/>
      <c r="O92" s="54"/>
      <c r="P92" s="54"/>
      <c r="Q92" s="54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31"/>
      <c r="BU92" s="31"/>
      <c r="BV92" s="31"/>
      <c r="BW92" s="31"/>
      <c r="BX92" s="31"/>
      <c r="BY92" s="31"/>
      <c r="BZ92" s="31"/>
      <c r="CA92" s="31"/>
    </row>
    <row r="93" spans="1:79" ht="14.25" customHeight="1" x14ac:dyDescent="0.15">
      <c r="A93" s="54"/>
      <c r="E93" s="55"/>
      <c r="F93" s="54"/>
      <c r="G93" s="54"/>
      <c r="H93" s="56"/>
      <c r="I93" s="54"/>
      <c r="J93" s="54"/>
      <c r="K93" s="54"/>
      <c r="L93" s="54"/>
      <c r="M93" s="54"/>
      <c r="N93" s="54"/>
      <c r="O93" s="54"/>
      <c r="P93" s="54"/>
      <c r="Q93" s="54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31"/>
      <c r="BU93" s="31"/>
      <c r="BV93" s="31"/>
      <c r="BW93" s="31"/>
      <c r="BX93" s="31"/>
      <c r="BY93" s="31"/>
      <c r="BZ93" s="31"/>
      <c r="CA93" s="31"/>
    </row>
    <row r="94" spans="1:79" ht="14.25" customHeight="1" x14ac:dyDescent="0.15">
      <c r="A94" s="54"/>
      <c r="E94" s="55"/>
      <c r="F94" s="54"/>
      <c r="G94" s="54"/>
      <c r="H94" s="56"/>
      <c r="I94" s="54"/>
      <c r="J94" s="54"/>
      <c r="K94" s="54"/>
      <c r="L94" s="54"/>
      <c r="M94" s="54"/>
      <c r="N94" s="54"/>
      <c r="O94" s="54"/>
      <c r="P94" s="54"/>
      <c r="Q94" s="54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31"/>
      <c r="BU94" s="31"/>
      <c r="BV94" s="31"/>
      <c r="BW94" s="31"/>
      <c r="BX94" s="31"/>
      <c r="BY94" s="31"/>
      <c r="BZ94" s="31"/>
      <c r="CA94" s="31"/>
    </row>
    <row r="95" spans="1:79" ht="14.25" customHeight="1" x14ac:dyDescent="0.15">
      <c r="A95" s="54"/>
      <c r="E95" s="55"/>
      <c r="F95" s="54"/>
      <c r="G95" s="54"/>
      <c r="H95" s="56"/>
      <c r="I95" s="54"/>
      <c r="J95" s="54"/>
      <c r="K95" s="54"/>
      <c r="L95" s="54"/>
      <c r="M95" s="54"/>
      <c r="N95" s="54"/>
      <c r="O95" s="54"/>
      <c r="P95" s="54"/>
      <c r="Q95" s="54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31"/>
      <c r="BU95" s="31"/>
      <c r="BV95" s="31"/>
      <c r="BW95" s="31"/>
      <c r="BX95" s="31"/>
      <c r="BY95" s="31"/>
      <c r="BZ95" s="31"/>
      <c r="CA95" s="31"/>
    </row>
    <row r="96" spans="1:79" ht="14.25" customHeight="1" x14ac:dyDescent="0.15">
      <c r="A96" s="54"/>
      <c r="E96" s="55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31"/>
      <c r="BU96" s="31"/>
      <c r="BV96" s="31"/>
      <c r="BW96" s="31"/>
      <c r="BX96" s="31"/>
      <c r="BY96" s="31"/>
      <c r="BZ96" s="31"/>
      <c r="CA96" s="31"/>
    </row>
    <row r="97" spans="1:79" ht="14.25" customHeight="1" x14ac:dyDescent="0.15">
      <c r="A97" s="54"/>
      <c r="E97" s="55"/>
      <c r="F97" s="54"/>
      <c r="G97" s="54"/>
      <c r="H97" s="56"/>
      <c r="I97" s="54"/>
      <c r="J97" s="54"/>
      <c r="K97" s="54"/>
      <c r="L97" s="54"/>
      <c r="M97" s="54"/>
      <c r="N97" s="54"/>
      <c r="O97" s="54"/>
      <c r="P97" s="54"/>
      <c r="Q97" s="54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31"/>
      <c r="BU97" s="31"/>
      <c r="BV97" s="31"/>
      <c r="BW97" s="31"/>
      <c r="BX97" s="31"/>
      <c r="BY97" s="31"/>
      <c r="BZ97" s="31"/>
      <c r="CA97" s="31"/>
    </row>
    <row r="98" spans="1:79" ht="14.25" customHeight="1" x14ac:dyDescent="0.15">
      <c r="A98" s="54"/>
      <c r="E98" s="55"/>
      <c r="F98" s="54"/>
      <c r="G98" s="54"/>
      <c r="H98" s="56"/>
      <c r="I98" s="54"/>
      <c r="J98" s="54"/>
      <c r="K98" s="54"/>
      <c r="L98" s="54"/>
      <c r="M98" s="54"/>
      <c r="N98" s="54"/>
      <c r="O98" s="54"/>
      <c r="P98" s="54"/>
      <c r="Q98" s="54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31"/>
      <c r="BU98" s="31"/>
      <c r="BV98" s="31"/>
      <c r="BW98" s="31"/>
      <c r="BX98" s="31"/>
      <c r="BY98" s="31"/>
      <c r="BZ98" s="31"/>
      <c r="CA98" s="31"/>
    </row>
    <row r="99" spans="1:79" ht="14.25" customHeight="1" x14ac:dyDescent="0.15">
      <c r="A99" s="54"/>
      <c r="E99" s="55"/>
      <c r="F99" s="54"/>
      <c r="G99" s="54"/>
      <c r="H99" s="56"/>
      <c r="I99" s="54"/>
      <c r="J99" s="54"/>
      <c r="K99" s="54"/>
      <c r="L99" s="54"/>
      <c r="M99" s="54"/>
      <c r="N99" s="54"/>
      <c r="O99" s="54"/>
      <c r="P99" s="54"/>
      <c r="Q99" s="54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31"/>
      <c r="BU99" s="31"/>
      <c r="BV99" s="31"/>
      <c r="BW99" s="31"/>
      <c r="BX99" s="31"/>
      <c r="BY99" s="31"/>
      <c r="BZ99" s="31"/>
      <c r="CA99" s="31"/>
    </row>
    <row r="100" spans="1:79" ht="14.25" customHeight="1" x14ac:dyDescent="0.15">
      <c r="A100" s="54"/>
      <c r="E100" s="55"/>
      <c r="F100" s="54"/>
      <c r="G100" s="54"/>
      <c r="H100" s="56"/>
      <c r="I100" s="54"/>
      <c r="J100" s="54"/>
      <c r="K100" s="54"/>
      <c r="L100" s="54"/>
      <c r="M100" s="54"/>
      <c r="N100" s="54"/>
      <c r="O100" s="54"/>
      <c r="P100" s="54"/>
      <c r="Q100" s="54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31"/>
      <c r="BU100" s="31"/>
      <c r="BV100" s="31"/>
      <c r="BW100" s="31"/>
      <c r="BX100" s="31"/>
      <c r="BY100" s="31"/>
      <c r="BZ100" s="31"/>
      <c r="CA100" s="31"/>
    </row>
    <row r="101" spans="1:79" ht="14.25" customHeight="1" x14ac:dyDescent="0.15">
      <c r="A101" s="54"/>
      <c r="E101" s="55"/>
      <c r="F101" s="54"/>
      <c r="G101" s="54"/>
      <c r="H101" s="56"/>
      <c r="I101" s="54"/>
      <c r="J101" s="54"/>
      <c r="K101" s="54"/>
      <c r="L101" s="54"/>
      <c r="M101" s="54"/>
      <c r="N101" s="54"/>
      <c r="O101" s="54"/>
      <c r="P101" s="54"/>
      <c r="Q101" s="54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31"/>
      <c r="BU101" s="31"/>
      <c r="BV101" s="31"/>
      <c r="BW101" s="31"/>
      <c r="BX101" s="31"/>
      <c r="BY101" s="31"/>
      <c r="BZ101" s="31"/>
      <c r="CA101" s="31"/>
    </row>
    <row r="102" spans="1:79" ht="14.25" customHeight="1" x14ac:dyDescent="0.15">
      <c r="A102" s="54"/>
      <c r="E102" s="55"/>
      <c r="F102" s="54"/>
      <c r="G102" s="54"/>
      <c r="H102" s="56"/>
      <c r="I102" s="54"/>
      <c r="J102" s="54"/>
      <c r="K102" s="54"/>
      <c r="L102" s="54"/>
      <c r="M102" s="54"/>
      <c r="N102" s="54"/>
      <c r="O102" s="54"/>
      <c r="P102" s="54"/>
      <c r="Q102" s="54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31"/>
      <c r="BU102" s="31"/>
      <c r="BV102" s="31"/>
      <c r="BW102" s="31"/>
      <c r="BX102" s="31"/>
      <c r="BY102" s="31"/>
      <c r="BZ102" s="31"/>
      <c r="CA102" s="31"/>
    </row>
    <row r="103" spans="1:79" ht="14.25" customHeight="1" x14ac:dyDescent="0.15">
      <c r="A103" s="54"/>
      <c r="E103" s="55"/>
      <c r="F103" s="54"/>
      <c r="G103" s="54"/>
      <c r="H103" s="56"/>
      <c r="I103" s="54"/>
      <c r="J103" s="54"/>
      <c r="K103" s="54"/>
      <c r="L103" s="54"/>
      <c r="M103" s="54"/>
      <c r="N103" s="54"/>
      <c r="O103" s="54"/>
      <c r="P103" s="54"/>
      <c r="Q103" s="54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31"/>
      <c r="BU103" s="31"/>
      <c r="BV103" s="31"/>
      <c r="BW103" s="31"/>
      <c r="BX103" s="31"/>
      <c r="BY103" s="31"/>
      <c r="BZ103" s="31"/>
      <c r="CA103" s="31"/>
    </row>
    <row r="104" spans="1:79" ht="14.25" customHeight="1" x14ac:dyDescent="0.15">
      <c r="A104" s="54"/>
      <c r="E104" s="55"/>
      <c r="F104" s="54"/>
      <c r="G104" s="54"/>
      <c r="H104" s="56"/>
      <c r="I104" s="54"/>
      <c r="J104" s="54"/>
      <c r="K104" s="54"/>
      <c r="L104" s="54"/>
      <c r="M104" s="54"/>
      <c r="N104" s="54"/>
      <c r="O104" s="54"/>
      <c r="P104" s="54"/>
      <c r="Q104" s="54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31"/>
      <c r="BU104" s="31"/>
      <c r="BV104" s="31"/>
      <c r="BW104" s="31"/>
      <c r="BX104" s="31"/>
      <c r="BY104" s="31"/>
      <c r="BZ104" s="31"/>
      <c r="CA104" s="31"/>
    </row>
    <row r="105" spans="1:79" ht="14.25" customHeight="1" x14ac:dyDescent="0.15">
      <c r="A105" s="54"/>
      <c r="E105" s="55"/>
      <c r="F105" s="54"/>
      <c r="G105" s="54"/>
      <c r="H105" s="56"/>
      <c r="I105" s="54"/>
      <c r="J105" s="54"/>
      <c r="K105" s="54"/>
      <c r="L105" s="54"/>
      <c r="M105" s="54"/>
      <c r="N105" s="54"/>
      <c r="O105" s="54"/>
      <c r="P105" s="54"/>
      <c r="Q105" s="54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31"/>
      <c r="BU105" s="31"/>
      <c r="BV105" s="31"/>
      <c r="BW105" s="31"/>
      <c r="BX105" s="31"/>
      <c r="BY105" s="31"/>
      <c r="BZ105" s="31"/>
      <c r="CA105" s="31"/>
    </row>
    <row r="106" spans="1:79" ht="14.25" customHeight="1" x14ac:dyDescent="0.15">
      <c r="A106" s="54"/>
      <c r="E106" s="55"/>
      <c r="F106" s="54"/>
      <c r="G106" s="54"/>
      <c r="H106" s="56"/>
      <c r="I106" s="54"/>
      <c r="J106" s="54"/>
      <c r="K106" s="54"/>
      <c r="L106" s="54"/>
      <c r="M106" s="54"/>
      <c r="N106" s="54"/>
      <c r="O106" s="54"/>
      <c r="P106" s="54"/>
      <c r="Q106" s="54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31"/>
      <c r="BU106" s="31"/>
      <c r="BV106" s="31"/>
      <c r="BW106" s="31"/>
      <c r="BX106" s="31"/>
      <c r="BY106" s="31"/>
      <c r="BZ106" s="31"/>
      <c r="CA106" s="31"/>
    </row>
    <row r="107" spans="1:79" ht="14.25" customHeight="1" x14ac:dyDescent="0.15">
      <c r="A107" s="54"/>
      <c r="E107" s="55"/>
      <c r="F107" s="54"/>
      <c r="G107" s="54"/>
      <c r="H107" s="56"/>
      <c r="I107" s="54"/>
      <c r="J107" s="54"/>
      <c r="K107" s="54"/>
      <c r="L107" s="54"/>
      <c r="M107" s="54"/>
      <c r="N107" s="54"/>
      <c r="O107" s="54"/>
      <c r="P107" s="54"/>
      <c r="Q107" s="54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31"/>
      <c r="BU107" s="31"/>
      <c r="BV107" s="31"/>
      <c r="BW107" s="31"/>
      <c r="BX107" s="31"/>
      <c r="BY107" s="31"/>
      <c r="BZ107" s="31"/>
      <c r="CA107" s="31"/>
    </row>
    <row r="108" spans="1:79" ht="14.25" customHeight="1" x14ac:dyDescent="0.15">
      <c r="A108" s="54"/>
      <c r="E108" s="55"/>
      <c r="F108" s="54"/>
      <c r="G108" s="54"/>
      <c r="H108" s="56"/>
      <c r="I108" s="54"/>
      <c r="J108" s="54"/>
      <c r="K108" s="54"/>
      <c r="L108" s="54"/>
      <c r="M108" s="54"/>
      <c r="N108" s="54"/>
      <c r="O108" s="54"/>
      <c r="P108" s="54"/>
      <c r="Q108" s="54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31"/>
      <c r="BU108" s="31"/>
      <c r="BV108" s="31"/>
      <c r="BW108" s="31"/>
      <c r="BX108" s="31"/>
      <c r="BY108" s="31"/>
      <c r="BZ108" s="31"/>
      <c r="CA108" s="31"/>
    </row>
    <row r="109" spans="1:79" ht="14.25" customHeight="1" x14ac:dyDescent="0.15">
      <c r="A109" s="54"/>
      <c r="E109" s="55"/>
      <c r="F109" s="54"/>
      <c r="G109" s="54"/>
      <c r="H109" s="56"/>
      <c r="I109" s="54"/>
      <c r="J109" s="54"/>
      <c r="K109" s="54"/>
      <c r="L109" s="54"/>
      <c r="M109" s="54"/>
      <c r="N109" s="54"/>
      <c r="O109" s="54"/>
      <c r="P109" s="54"/>
      <c r="Q109" s="54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31"/>
      <c r="BU109" s="31"/>
      <c r="BV109" s="31"/>
      <c r="BW109" s="31"/>
      <c r="BX109" s="31"/>
      <c r="BY109" s="31"/>
      <c r="BZ109" s="31"/>
      <c r="CA109" s="31"/>
    </row>
    <row r="110" spans="1:79" ht="14.25" customHeight="1" x14ac:dyDescent="0.15">
      <c r="A110" s="54"/>
      <c r="E110" s="55"/>
      <c r="F110" s="54"/>
      <c r="G110" s="54"/>
      <c r="H110" s="56"/>
      <c r="I110" s="54"/>
      <c r="J110" s="54"/>
      <c r="K110" s="54"/>
      <c r="L110" s="54"/>
      <c r="M110" s="54"/>
      <c r="N110" s="54"/>
      <c r="O110" s="54"/>
      <c r="P110" s="54"/>
      <c r="Q110" s="54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31"/>
      <c r="BU110" s="31"/>
      <c r="BV110" s="31"/>
      <c r="BW110" s="31"/>
      <c r="BX110" s="31"/>
      <c r="BY110" s="31"/>
      <c r="BZ110" s="31"/>
      <c r="CA110" s="31"/>
    </row>
    <row r="111" spans="1:79" ht="14.25" customHeight="1" x14ac:dyDescent="0.15">
      <c r="A111" s="54"/>
      <c r="E111" s="55"/>
      <c r="F111" s="54"/>
      <c r="G111" s="54"/>
      <c r="H111" s="56"/>
      <c r="I111" s="54"/>
      <c r="J111" s="54"/>
      <c r="K111" s="54"/>
      <c r="L111" s="54"/>
      <c r="M111" s="54"/>
      <c r="N111" s="54"/>
      <c r="O111" s="54"/>
      <c r="P111" s="54"/>
      <c r="Q111" s="54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31"/>
      <c r="BU111" s="31"/>
      <c r="BV111" s="31"/>
      <c r="BW111" s="31"/>
      <c r="BX111" s="31"/>
      <c r="BY111" s="31"/>
      <c r="BZ111" s="31"/>
      <c r="CA111" s="31"/>
    </row>
    <row r="112" spans="1:79" ht="14.25" customHeight="1" x14ac:dyDescent="0.15">
      <c r="A112" s="54"/>
      <c r="E112" s="55"/>
      <c r="F112" s="54"/>
      <c r="G112" s="54"/>
      <c r="H112" s="56"/>
      <c r="I112" s="54"/>
      <c r="J112" s="54"/>
      <c r="K112" s="54"/>
      <c r="L112" s="54"/>
      <c r="M112" s="54"/>
      <c r="N112" s="54"/>
      <c r="O112" s="54"/>
      <c r="P112" s="54"/>
      <c r="Q112" s="54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31"/>
      <c r="BU112" s="31"/>
      <c r="BV112" s="31"/>
      <c r="BW112" s="31"/>
      <c r="BX112" s="31"/>
      <c r="BY112" s="31"/>
      <c r="BZ112" s="31"/>
      <c r="CA112" s="31"/>
    </row>
    <row r="113" spans="1:79" ht="14.25" customHeight="1" x14ac:dyDescent="0.15">
      <c r="A113" s="54"/>
      <c r="E113" s="55"/>
      <c r="F113" s="54"/>
      <c r="G113" s="54"/>
      <c r="H113" s="56"/>
      <c r="I113" s="54"/>
      <c r="J113" s="54"/>
      <c r="K113" s="54"/>
      <c r="L113" s="54"/>
      <c r="M113" s="54"/>
      <c r="N113" s="54"/>
      <c r="O113" s="54"/>
      <c r="P113" s="54"/>
      <c r="Q113" s="54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31"/>
      <c r="BU113" s="31"/>
      <c r="BV113" s="31"/>
      <c r="BW113" s="31"/>
      <c r="BX113" s="31"/>
      <c r="BY113" s="31"/>
      <c r="BZ113" s="31"/>
      <c r="CA113" s="31"/>
    </row>
    <row r="114" spans="1:79" ht="14.25" customHeight="1" x14ac:dyDescent="0.15">
      <c r="A114" s="54"/>
      <c r="E114" s="55"/>
      <c r="F114" s="54"/>
      <c r="G114" s="54"/>
      <c r="H114" s="56"/>
      <c r="I114" s="54"/>
      <c r="J114" s="54"/>
      <c r="K114" s="54"/>
      <c r="L114" s="54"/>
      <c r="M114" s="54"/>
      <c r="N114" s="54"/>
      <c r="O114" s="54"/>
      <c r="P114" s="54"/>
      <c r="Q114" s="54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31"/>
      <c r="BU114" s="31"/>
      <c r="BV114" s="31"/>
      <c r="BW114" s="31"/>
      <c r="BX114" s="31"/>
      <c r="BY114" s="31"/>
      <c r="BZ114" s="31"/>
      <c r="CA114" s="31"/>
    </row>
    <row r="115" spans="1:79" ht="14.25" customHeight="1" x14ac:dyDescent="0.15">
      <c r="A115" s="54"/>
      <c r="E115" s="55"/>
      <c r="F115" s="54"/>
      <c r="G115" s="54"/>
      <c r="H115" s="56"/>
      <c r="I115" s="54"/>
      <c r="J115" s="54"/>
      <c r="K115" s="54"/>
      <c r="L115" s="54"/>
      <c r="M115" s="54"/>
      <c r="N115" s="54"/>
      <c r="O115" s="54"/>
      <c r="P115" s="54"/>
      <c r="Q115" s="54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31"/>
      <c r="BU115" s="31"/>
      <c r="BV115" s="31"/>
      <c r="BW115" s="31"/>
      <c r="BX115" s="31"/>
      <c r="BY115" s="31"/>
      <c r="BZ115" s="31"/>
      <c r="CA115" s="31"/>
    </row>
    <row r="116" spans="1:79" ht="14.25" customHeight="1" x14ac:dyDescent="0.15">
      <c r="A116" s="54"/>
      <c r="E116" s="55"/>
      <c r="F116" s="54"/>
      <c r="G116" s="54"/>
      <c r="H116" s="56"/>
      <c r="I116" s="54"/>
      <c r="J116" s="54"/>
      <c r="K116" s="54"/>
      <c r="L116" s="54"/>
      <c r="M116" s="54"/>
      <c r="N116" s="54"/>
      <c r="O116" s="54"/>
      <c r="P116" s="54"/>
      <c r="Q116" s="54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31"/>
      <c r="BU116" s="31"/>
      <c r="BV116" s="31"/>
      <c r="BW116" s="31"/>
      <c r="BX116" s="31"/>
      <c r="BY116" s="31"/>
      <c r="BZ116" s="31"/>
      <c r="CA116" s="31"/>
    </row>
    <row r="117" spans="1:79" ht="14.25" customHeight="1" x14ac:dyDescent="0.15">
      <c r="A117" s="54"/>
      <c r="E117" s="55"/>
      <c r="F117" s="54"/>
      <c r="G117" s="54"/>
      <c r="H117" s="56"/>
      <c r="I117" s="54"/>
      <c r="J117" s="54"/>
      <c r="K117" s="54"/>
      <c r="L117" s="54"/>
      <c r="M117" s="54"/>
      <c r="N117" s="54"/>
      <c r="O117" s="54"/>
      <c r="P117" s="54"/>
      <c r="Q117" s="54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31"/>
      <c r="BU117" s="31"/>
      <c r="BV117" s="31"/>
      <c r="BW117" s="31"/>
      <c r="BX117" s="31"/>
      <c r="BY117" s="31"/>
      <c r="BZ117" s="31"/>
      <c r="CA117" s="31"/>
    </row>
    <row r="118" spans="1:79" ht="14.25" customHeight="1" x14ac:dyDescent="0.15">
      <c r="A118" s="54"/>
      <c r="E118" s="55"/>
      <c r="F118" s="54"/>
      <c r="G118" s="54"/>
      <c r="H118" s="56"/>
      <c r="I118" s="54"/>
      <c r="J118" s="54"/>
      <c r="K118" s="54"/>
      <c r="L118" s="54"/>
      <c r="M118" s="54"/>
      <c r="N118" s="54"/>
      <c r="O118" s="54"/>
      <c r="P118" s="54"/>
      <c r="Q118" s="54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31"/>
      <c r="BU118" s="31"/>
      <c r="BV118" s="31"/>
      <c r="BW118" s="31"/>
      <c r="BX118" s="31"/>
      <c r="BY118" s="31"/>
      <c r="BZ118" s="31"/>
      <c r="CA118" s="31"/>
    </row>
    <row r="119" spans="1:79" ht="14.25" customHeight="1" x14ac:dyDescent="0.15">
      <c r="A119" s="54"/>
      <c r="E119" s="55"/>
      <c r="F119" s="54"/>
      <c r="G119" s="54"/>
      <c r="H119" s="56"/>
      <c r="I119" s="54"/>
      <c r="J119" s="54"/>
      <c r="K119" s="54"/>
      <c r="L119" s="54"/>
      <c r="M119" s="54"/>
      <c r="N119" s="54"/>
      <c r="O119" s="54"/>
      <c r="P119" s="54"/>
      <c r="Q119" s="54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31"/>
      <c r="BU119" s="31"/>
      <c r="BV119" s="31"/>
      <c r="BW119" s="31"/>
      <c r="BX119" s="31"/>
      <c r="BY119" s="31"/>
      <c r="BZ119" s="31"/>
      <c r="CA119" s="31"/>
    </row>
    <row r="120" spans="1:79" ht="14.25" customHeight="1" x14ac:dyDescent="0.15">
      <c r="A120" s="54"/>
      <c r="E120" s="55"/>
      <c r="F120" s="54"/>
      <c r="G120" s="54"/>
      <c r="H120" s="56"/>
      <c r="I120" s="54"/>
      <c r="J120" s="54"/>
      <c r="K120" s="54"/>
      <c r="L120" s="54"/>
      <c r="M120" s="54"/>
      <c r="N120" s="54"/>
      <c r="O120" s="54"/>
      <c r="P120" s="54"/>
      <c r="Q120" s="54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31"/>
      <c r="BU120" s="31"/>
      <c r="BV120" s="31"/>
      <c r="BW120" s="31"/>
      <c r="BX120" s="31"/>
      <c r="BY120" s="31"/>
      <c r="BZ120" s="31"/>
      <c r="CA120" s="31"/>
    </row>
    <row r="121" spans="1:79" ht="14.25" customHeight="1" x14ac:dyDescent="0.15">
      <c r="A121" s="54"/>
      <c r="E121" s="55"/>
      <c r="F121" s="54"/>
      <c r="G121" s="54"/>
      <c r="H121" s="56"/>
      <c r="I121" s="54"/>
      <c r="J121" s="54"/>
      <c r="K121" s="54"/>
      <c r="L121" s="54"/>
      <c r="M121" s="54"/>
      <c r="N121" s="54"/>
      <c r="O121" s="54"/>
      <c r="P121" s="54"/>
      <c r="Q121" s="54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31"/>
      <c r="BU121" s="31"/>
      <c r="BV121" s="31"/>
      <c r="BW121" s="31"/>
      <c r="BX121" s="31"/>
      <c r="BY121" s="31"/>
      <c r="BZ121" s="31"/>
      <c r="CA121" s="31"/>
    </row>
    <row r="122" spans="1:79" ht="14.25" customHeight="1" x14ac:dyDescent="0.15">
      <c r="A122" s="54"/>
      <c r="E122" s="55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31"/>
      <c r="BU122" s="31"/>
      <c r="BV122" s="31"/>
      <c r="BW122" s="31"/>
      <c r="BX122" s="31"/>
      <c r="BY122" s="31"/>
      <c r="BZ122" s="31"/>
      <c r="CA122" s="31"/>
    </row>
    <row r="123" spans="1:79" ht="14.25" customHeight="1" x14ac:dyDescent="0.15">
      <c r="A123" s="54"/>
      <c r="E123" s="55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31"/>
      <c r="BU123" s="31"/>
      <c r="BV123" s="31"/>
      <c r="BW123" s="31"/>
      <c r="BX123" s="31"/>
      <c r="BY123" s="31"/>
      <c r="BZ123" s="31"/>
      <c r="CA123" s="31"/>
    </row>
    <row r="124" spans="1:79" ht="14.25" customHeight="1" x14ac:dyDescent="0.15">
      <c r="A124" s="54"/>
      <c r="E124" s="55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31"/>
      <c r="BU124" s="31"/>
      <c r="BV124" s="31"/>
      <c r="BW124" s="31"/>
      <c r="BX124" s="31"/>
      <c r="BY124" s="31"/>
      <c r="BZ124" s="31"/>
      <c r="CA124" s="31"/>
    </row>
    <row r="125" spans="1:79" ht="14.25" customHeight="1" x14ac:dyDescent="0.15">
      <c r="A125" s="54"/>
      <c r="E125" s="55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31"/>
      <c r="BU125" s="31"/>
      <c r="BV125" s="31"/>
      <c r="BW125" s="31"/>
      <c r="BX125" s="31"/>
      <c r="BY125" s="31"/>
      <c r="BZ125" s="31"/>
      <c r="CA125" s="31"/>
    </row>
    <row r="126" spans="1:79" ht="14.25" customHeight="1" x14ac:dyDescent="0.15">
      <c r="A126" s="54"/>
      <c r="E126" s="55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31"/>
      <c r="BU126" s="31"/>
      <c r="BV126" s="31"/>
      <c r="BW126" s="31"/>
      <c r="BX126" s="31"/>
      <c r="BY126" s="31"/>
      <c r="BZ126" s="31"/>
      <c r="CA126" s="31"/>
    </row>
    <row r="127" spans="1:79" ht="14.25" customHeight="1" x14ac:dyDescent="0.15">
      <c r="A127" s="54"/>
      <c r="E127" s="55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31"/>
      <c r="BU127" s="31"/>
      <c r="BV127" s="31"/>
      <c r="BW127" s="31"/>
      <c r="BX127" s="31"/>
      <c r="BY127" s="31"/>
      <c r="BZ127" s="31"/>
      <c r="CA127" s="31"/>
    </row>
    <row r="128" spans="1:79" ht="14.25" customHeight="1" x14ac:dyDescent="0.15">
      <c r="A128" s="54"/>
      <c r="E128" s="55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31"/>
      <c r="BU128" s="31"/>
      <c r="BV128" s="31"/>
      <c r="BW128" s="31"/>
      <c r="BX128" s="31"/>
      <c r="BY128" s="31"/>
      <c r="BZ128" s="31"/>
      <c r="CA128" s="31"/>
    </row>
    <row r="129" spans="1:79" ht="14.25" customHeight="1" x14ac:dyDescent="0.15">
      <c r="A129" s="54"/>
      <c r="E129" s="55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31"/>
      <c r="BU129" s="31"/>
      <c r="BV129" s="31"/>
      <c r="BW129" s="31"/>
      <c r="BX129" s="31"/>
      <c r="BY129" s="31"/>
      <c r="BZ129" s="31"/>
      <c r="CA129" s="31"/>
    </row>
    <row r="130" spans="1:79" ht="14.25" customHeight="1" x14ac:dyDescent="0.15">
      <c r="A130" s="54"/>
      <c r="E130" s="55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31"/>
      <c r="BU130" s="31"/>
      <c r="BV130" s="31"/>
      <c r="BW130" s="31"/>
      <c r="BX130" s="31"/>
      <c r="BY130" s="31"/>
      <c r="BZ130" s="31"/>
      <c r="CA130" s="31"/>
    </row>
    <row r="131" spans="1:79" ht="14.25" customHeight="1" x14ac:dyDescent="0.15">
      <c r="A131" s="54"/>
      <c r="E131" s="55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31"/>
      <c r="BU131" s="31"/>
      <c r="BV131" s="31"/>
      <c r="BW131" s="31"/>
      <c r="BX131" s="31"/>
      <c r="BY131" s="31"/>
      <c r="BZ131" s="31"/>
      <c r="CA131" s="31"/>
    </row>
    <row r="132" spans="1:79" ht="14.25" customHeight="1" x14ac:dyDescent="0.15">
      <c r="A132" s="54"/>
      <c r="E132" s="55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31"/>
      <c r="BU132" s="31"/>
      <c r="BV132" s="31"/>
      <c r="BW132" s="31"/>
      <c r="BX132" s="31"/>
      <c r="BY132" s="31"/>
      <c r="BZ132" s="31"/>
      <c r="CA132" s="31"/>
    </row>
    <row r="133" spans="1:79" ht="14.25" customHeight="1" x14ac:dyDescent="0.15">
      <c r="A133" s="54"/>
      <c r="E133" s="55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31"/>
      <c r="BU133" s="31"/>
      <c r="BV133" s="31"/>
      <c r="BW133" s="31"/>
      <c r="BX133" s="31"/>
      <c r="BY133" s="31"/>
      <c r="BZ133" s="31"/>
      <c r="CA133" s="31"/>
    </row>
    <row r="134" spans="1:79" ht="14.25" customHeight="1" x14ac:dyDescent="0.15">
      <c r="A134" s="54"/>
      <c r="E134" s="55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31"/>
      <c r="BU134" s="31"/>
      <c r="BV134" s="31"/>
      <c r="BW134" s="31"/>
      <c r="BX134" s="31"/>
      <c r="BY134" s="31"/>
      <c r="BZ134" s="31"/>
      <c r="CA134" s="31"/>
    </row>
    <row r="135" spans="1:79" ht="14.25" customHeight="1" x14ac:dyDescent="0.15">
      <c r="A135" s="54"/>
      <c r="E135" s="55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31"/>
      <c r="BU135" s="31"/>
      <c r="BV135" s="31"/>
      <c r="BW135" s="31"/>
      <c r="BX135" s="31"/>
      <c r="BY135" s="31"/>
      <c r="BZ135" s="31"/>
      <c r="CA135" s="31"/>
    </row>
    <row r="136" spans="1:79" ht="14.25" customHeight="1" x14ac:dyDescent="0.15">
      <c r="A136" s="54"/>
      <c r="E136" s="55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31"/>
      <c r="BU136" s="31"/>
      <c r="BV136" s="31"/>
      <c r="BW136" s="31"/>
      <c r="BX136" s="31"/>
      <c r="BY136" s="31"/>
      <c r="BZ136" s="31"/>
      <c r="CA136" s="31"/>
    </row>
    <row r="137" spans="1:79" ht="14.25" customHeight="1" x14ac:dyDescent="0.15">
      <c r="A137" s="54"/>
      <c r="E137" s="55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31"/>
      <c r="BU137" s="31"/>
      <c r="BV137" s="31"/>
      <c r="BW137" s="31"/>
      <c r="BX137" s="31"/>
      <c r="BY137" s="31"/>
      <c r="BZ137" s="31"/>
      <c r="CA137" s="31"/>
    </row>
    <row r="138" spans="1:79" ht="14.25" customHeight="1" x14ac:dyDescent="0.15">
      <c r="A138" s="54"/>
      <c r="E138" s="55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31"/>
      <c r="BU138" s="31"/>
      <c r="BV138" s="31"/>
      <c r="BW138" s="31"/>
      <c r="BX138" s="31"/>
      <c r="BY138" s="31"/>
      <c r="BZ138" s="31"/>
      <c r="CA138" s="31"/>
    </row>
    <row r="139" spans="1:79" ht="14.25" customHeight="1" x14ac:dyDescent="0.15">
      <c r="A139" s="54"/>
      <c r="E139" s="55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31"/>
      <c r="BU139" s="31"/>
      <c r="BV139" s="31"/>
      <c r="BW139" s="31"/>
      <c r="BX139" s="31"/>
      <c r="BY139" s="31"/>
      <c r="BZ139" s="31"/>
      <c r="CA139" s="31"/>
    </row>
    <row r="140" spans="1:79" ht="14.25" customHeight="1" x14ac:dyDescent="0.15">
      <c r="A140" s="54"/>
      <c r="E140" s="55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31"/>
      <c r="BU140" s="31"/>
      <c r="BV140" s="31"/>
      <c r="BW140" s="31"/>
      <c r="BX140" s="31"/>
      <c r="BY140" s="31"/>
      <c r="BZ140" s="31"/>
      <c r="CA140" s="31"/>
    </row>
    <row r="141" spans="1:79" ht="14.25" customHeight="1" x14ac:dyDescent="0.15">
      <c r="A141" s="54"/>
      <c r="E141" s="55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31"/>
      <c r="BU141" s="31"/>
      <c r="BV141" s="31"/>
      <c r="BW141" s="31"/>
      <c r="BX141" s="31"/>
      <c r="BY141" s="31"/>
      <c r="BZ141" s="31"/>
      <c r="CA141" s="31"/>
    </row>
    <row r="142" spans="1:79" ht="14.25" customHeight="1" x14ac:dyDescent="0.15">
      <c r="A142" s="54"/>
      <c r="E142" s="55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31"/>
      <c r="BU142" s="31"/>
      <c r="BV142" s="31"/>
      <c r="BW142" s="31"/>
      <c r="BX142" s="31"/>
      <c r="BY142" s="31"/>
      <c r="BZ142" s="31"/>
      <c r="CA142" s="31"/>
    </row>
    <row r="143" spans="1:79" ht="14.25" customHeight="1" x14ac:dyDescent="0.15">
      <c r="A143" s="54"/>
      <c r="E143" s="55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31"/>
      <c r="BU143" s="31"/>
      <c r="BV143" s="31"/>
      <c r="BW143" s="31"/>
      <c r="BX143" s="31"/>
      <c r="BY143" s="31"/>
      <c r="BZ143" s="31"/>
      <c r="CA143" s="31"/>
    </row>
    <row r="144" spans="1:79" ht="14.25" customHeight="1" x14ac:dyDescent="0.15">
      <c r="A144" s="54"/>
      <c r="E144" s="55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31"/>
      <c r="BU144" s="31"/>
      <c r="BV144" s="31"/>
      <c r="BW144" s="31"/>
      <c r="BX144" s="31"/>
      <c r="BY144" s="31"/>
      <c r="BZ144" s="31"/>
      <c r="CA144" s="31"/>
    </row>
    <row r="145" spans="1:79" ht="14.25" customHeight="1" x14ac:dyDescent="0.15">
      <c r="A145" s="54"/>
      <c r="E145" s="55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31"/>
      <c r="BU145" s="31"/>
      <c r="BV145" s="31"/>
      <c r="BW145" s="31"/>
      <c r="BX145" s="31"/>
      <c r="BY145" s="31"/>
      <c r="BZ145" s="31"/>
      <c r="CA145" s="31"/>
    </row>
    <row r="146" spans="1:79" ht="14.25" customHeight="1" x14ac:dyDescent="0.15">
      <c r="A146" s="54"/>
      <c r="E146" s="55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31"/>
      <c r="BU146" s="31"/>
      <c r="BV146" s="31"/>
      <c r="BW146" s="31"/>
      <c r="BX146" s="31"/>
      <c r="BY146" s="31"/>
      <c r="BZ146" s="31"/>
      <c r="CA146" s="31"/>
    </row>
    <row r="147" spans="1:79" ht="14.25" customHeight="1" x14ac:dyDescent="0.15">
      <c r="A147" s="54"/>
      <c r="E147" s="55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31"/>
      <c r="BU147" s="31"/>
      <c r="BV147" s="31"/>
      <c r="BW147" s="31"/>
      <c r="BX147" s="31"/>
      <c r="BY147" s="31"/>
      <c r="BZ147" s="31"/>
      <c r="CA147" s="31"/>
    </row>
    <row r="148" spans="1:79" ht="14.25" customHeight="1" x14ac:dyDescent="0.15">
      <c r="A148" s="54"/>
      <c r="E148" s="55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31"/>
      <c r="BU148" s="31"/>
      <c r="BV148" s="31"/>
      <c r="BW148" s="31"/>
      <c r="BX148" s="31"/>
      <c r="BY148" s="31"/>
      <c r="BZ148" s="31"/>
      <c r="CA148" s="31"/>
    </row>
    <row r="149" spans="1:79" ht="14.25" customHeight="1" x14ac:dyDescent="0.15">
      <c r="A149" s="54"/>
      <c r="E149" s="55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31"/>
      <c r="BU149" s="31"/>
      <c r="BV149" s="31"/>
      <c r="BW149" s="31"/>
      <c r="BX149" s="31"/>
      <c r="BY149" s="31"/>
      <c r="BZ149" s="31"/>
      <c r="CA149" s="31"/>
    </row>
    <row r="150" spans="1:79" ht="14.25" customHeight="1" x14ac:dyDescent="0.15">
      <c r="A150" s="54"/>
      <c r="E150" s="55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31"/>
      <c r="BU150" s="31"/>
      <c r="BV150" s="31"/>
      <c r="BW150" s="31"/>
      <c r="BX150" s="31"/>
      <c r="BY150" s="31"/>
      <c r="BZ150" s="31"/>
      <c r="CA150" s="31"/>
    </row>
    <row r="151" spans="1:79" ht="14.25" customHeight="1" x14ac:dyDescent="0.15">
      <c r="A151" s="54"/>
      <c r="E151" s="55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31"/>
      <c r="BU151" s="31"/>
      <c r="BV151" s="31"/>
      <c r="BW151" s="31"/>
      <c r="BX151" s="31"/>
      <c r="BY151" s="31"/>
      <c r="BZ151" s="31"/>
      <c r="CA151" s="31"/>
    </row>
    <row r="152" spans="1:79" ht="14.25" customHeight="1" x14ac:dyDescent="0.15">
      <c r="A152" s="54"/>
      <c r="E152" s="55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31"/>
      <c r="BU152" s="31"/>
      <c r="BV152" s="31"/>
      <c r="BW152" s="31"/>
      <c r="BX152" s="31"/>
      <c r="BY152" s="31"/>
      <c r="BZ152" s="31"/>
      <c r="CA152" s="31"/>
    </row>
    <row r="153" spans="1:79" ht="14.25" customHeight="1" x14ac:dyDescent="0.15">
      <c r="A153" s="54"/>
      <c r="E153" s="55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31"/>
      <c r="BU153" s="31"/>
      <c r="BV153" s="31"/>
      <c r="BW153" s="31"/>
      <c r="BX153" s="31"/>
      <c r="BY153" s="31"/>
      <c r="BZ153" s="31"/>
      <c r="CA153" s="31"/>
    </row>
    <row r="154" spans="1:79" ht="14.25" customHeight="1" x14ac:dyDescent="0.15">
      <c r="A154" s="54"/>
      <c r="E154" s="55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31"/>
      <c r="BU154" s="31"/>
      <c r="BV154" s="31"/>
      <c r="BW154" s="31"/>
      <c r="BX154" s="31"/>
      <c r="BY154" s="31"/>
      <c r="BZ154" s="31"/>
      <c r="CA154" s="31"/>
    </row>
    <row r="155" spans="1:79" ht="14.25" customHeight="1" x14ac:dyDescent="0.15">
      <c r="A155" s="54"/>
      <c r="E155" s="55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31"/>
      <c r="BU155" s="31"/>
      <c r="BV155" s="31"/>
      <c r="BW155" s="31"/>
      <c r="BX155" s="31"/>
      <c r="BY155" s="31"/>
      <c r="BZ155" s="31"/>
      <c r="CA155" s="31"/>
    </row>
    <row r="156" spans="1:79" ht="14.25" customHeight="1" x14ac:dyDescent="0.15">
      <c r="A156" s="54"/>
      <c r="E156" s="55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31"/>
      <c r="BU156" s="31"/>
      <c r="BV156" s="31"/>
      <c r="BW156" s="31"/>
      <c r="BX156" s="31"/>
      <c r="BY156" s="31"/>
      <c r="BZ156" s="31"/>
      <c r="CA156" s="31"/>
    </row>
    <row r="157" spans="1:79" ht="14.25" customHeight="1" x14ac:dyDescent="0.15">
      <c r="A157" s="54"/>
      <c r="E157" s="55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31"/>
      <c r="BU157" s="31"/>
      <c r="BV157" s="31"/>
      <c r="BW157" s="31"/>
      <c r="BX157" s="31"/>
      <c r="BY157" s="31"/>
      <c r="BZ157" s="31"/>
      <c r="CA157" s="31"/>
    </row>
    <row r="158" spans="1:79" ht="14.25" customHeight="1" x14ac:dyDescent="0.15">
      <c r="A158" s="54"/>
      <c r="E158" s="55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31"/>
      <c r="BU158" s="31"/>
      <c r="BV158" s="31"/>
      <c r="BW158" s="31"/>
      <c r="BX158" s="31"/>
      <c r="BY158" s="31"/>
      <c r="BZ158" s="31"/>
      <c r="CA158" s="31"/>
    </row>
    <row r="159" spans="1:79" ht="14.25" customHeight="1" x14ac:dyDescent="0.15">
      <c r="A159" s="54"/>
      <c r="E159" s="55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31"/>
      <c r="BU159" s="31"/>
      <c r="BV159" s="31"/>
      <c r="BW159" s="31"/>
      <c r="BX159" s="31"/>
      <c r="BY159" s="31"/>
      <c r="BZ159" s="31"/>
      <c r="CA159" s="31"/>
    </row>
    <row r="160" spans="1:79" ht="14.25" customHeight="1" x14ac:dyDescent="0.15">
      <c r="A160" s="54"/>
      <c r="E160" s="55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31"/>
      <c r="BU160" s="31"/>
      <c r="BV160" s="31"/>
      <c r="BW160" s="31"/>
      <c r="BX160" s="31"/>
      <c r="BY160" s="31"/>
      <c r="BZ160" s="31"/>
      <c r="CA160" s="31"/>
    </row>
    <row r="161" spans="1:79" ht="14.25" customHeight="1" x14ac:dyDescent="0.15">
      <c r="A161" s="54"/>
      <c r="E161" s="55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31"/>
      <c r="BU161" s="31"/>
      <c r="BV161" s="31"/>
      <c r="BW161" s="31"/>
      <c r="BX161" s="31"/>
      <c r="BY161" s="31"/>
      <c r="BZ161" s="31"/>
      <c r="CA161" s="31"/>
    </row>
    <row r="162" spans="1:79" ht="14.25" customHeight="1" x14ac:dyDescent="0.15">
      <c r="A162" s="54"/>
      <c r="E162" s="55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31"/>
      <c r="BU162" s="31"/>
      <c r="BV162" s="31"/>
      <c r="BW162" s="31"/>
      <c r="BX162" s="31"/>
      <c r="BY162" s="31"/>
      <c r="BZ162" s="31"/>
      <c r="CA162" s="31"/>
    </row>
    <row r="163" spans="1:79" ht="14.25" customHeight="1" x14ac:dyDescent="0.15">
      <c r="A163" s="54"/>
      <c r="E163" s="55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31"/>
      <c r="BU163" s="31"/>
      <c r="BV163" s="31"/>
      <c r="BW163" s="31"/>
      <c r="BX163" s="31"/>
      <c r="BY163" s="31"/>
      <c r="BZ163" s="31"/>
      <c r="CA163" s="31"/>
    </row>
    <row r="164" spans="1:79" ht="14.25" customHeight="1" x14ac:dyDescent="0.15">
      <c r="A164" s="54"/>
      <c r="E164" s="55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31"/>
      <c r="BU164" s="31"/>
      <c r="BV164" s="31"/>
      <c r="BW164" s="31"/>
      <c r="BX164" s="31"/>
      <c r="BY164" s="31"/>
      <c r="BZ164" s="31"/>
      <c r="CA164" s="31"/>
    </row>
    <row r="165" spans="1:79" ht="14.25" customHeight="1" x14ac:dyDescent="0.15">
      <c r="A165" s="54"/>
      <c r="E165" s="55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31"/>
      <c r="BU165" s="31"/>
      <c r="BV165" s="31"/>
      <c r="BW165" s="31"/>
      <c r="BX165" s="31"/>
      <c r="BY165" s="31"/>
      <c r="BZ165" s="31"/>
      <c r="CA165" s="31"/>
    </row>
    <row r="166" spans="1:79" ht="14.25" customHeight="1" x14ac:dyDescent="0.15">
      <c r="A166" s="54"/>
      <c r="E166" s="55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31"/>
      <c r="BU166" s="31"/>
      <c r="BV166" s="31"/>
      <c r="BW166" s="31"/>
      <c r="BX166" s="31"/>
      <c r="BY166" s="31"/>
      <c r="BZ166" s="31"/>
      <c r="CA166" s="31"/>
    </row>
    <row r="167" spans="1:79" ht="14.25" customHeight="1" x14ac:dyDescent="0.15">
      <c r="A167" s="54"/>
      <c r="E167" s="55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31"/>
      <c r="BU167" s="31"/>
      <c r="BV167" s="31"/>
      <c r="BW167" s="31"/>
      <c r="BX167" s="31"/>
      <c r="BY167" s="31"/>
      <c r="BZ167" s="31"/>
      <c r="CA167" s="31"/>
    </row>
    <row r="168" spans="1:79" ht="14.25" customHeight="1" x14ac:dyDescent="0.15">
      <c r="A168" s="54"/>
      <c r="E168" s="55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31"/>
      <c r="BU168" s="31"/>
      <c r="BV168" s="31"/>
      <c r="BW168" s="31"/>
      <c r="BX168" s="31"/>
      <c r="BY168" s="31"/>
      <c r="BZ168" s="31"/>
      <c r="CA168" s="31"/>
    </row>
    <row r="169" spans="1:79" ht="14.25" customHeight="1" x14ac:dyDescent="0.15">
      <c r="A169" s="54"/>
      <c r="E169" s="55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31"/>
      <c r="BU169" s="31"/>
      <c r="BV169" s="31"/>
      <c r="BW169" s="31"/>
      <c r="BX169" s="31"/>
      <c r="BY169" s="31"/>
      <c r="BZ169" s="31"/>
      <c r="CA169" s="31"/>
    </row>
    <row r="170" spans="1:79" ht="14.25" customHeight="1" x14ac:dyDescent="0.15">
      <c r="A170" s="54"/>
      <c r="E170" s="55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31"/>
      <c r="BU170" s="31"/>
      <c r="BV170" s="31"/>
      <c r="BW170" s="31"/>
      <c r="BX170" s="31"/>
      <c r="BY170" s="31"/>
      <c r="BZ170" s="31"/>
      <c r="CA170" s="31"/>
    </row>
    <row r="171" spans="1:79" ht="14.25" customHeight="1" x14ac:dyDescent="0.15">
      <c r="A171" s="54"/>
      <c r="E171" s="55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31"/>
      <c r="BU171" s="31"/>
      <c r="BV171" s="31"/>
      <c r="BW171" s="31"/>
      <c r="BX171" s="31"/>
      <c r="BY171" s="31"/>
      <c r="BZ171" s="31"/>
      <c r="CA171" s="31"/>
    </row>
    <row r="172" spans="1:79" ht="14.25" customHeight="1" x14ac:dyDescent="0.15">
      <c r="A172" s="54"/>
      <c r="E172" s="55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31"/>
      <c r="BU172" s="31"/>
      <c r="BV172" s="31"/>
      <c r="BW172" s="31"/>
      <c r="BX172" s="31"/>
      <c r="BY172" s="31"/>
      <c r="BZ172" s="31"/>
      <c r="CA172" s="31"/>
    </row>
    <row r="173" spans="1:79" ht="14.25" customHeight="1" x14ac:dyDescent="0.15">
      <c r="A173" s="54"/>
      <c r="E173" s="55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31"/>
      <c r="BU173" s="31"/>
      <c r="BV173" s="31"/>
      <c r="BW173" s="31"/>
      <c r="BX173" s="31"/>
      <c r="BY173" s="31"/>
      <c r="BZ173" s="31"/>
      <c r="CA173" s="31"/>
    </row>
    <row r="174" spans="1:79" ht="14.25" customHeight="1" x14ac:dyDescent="0.15">
      <c r="A174" s="54"/>
      <c r="E174" s="55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31"/>
      <c r="BU174" s="31"/>
      <c r="BV174" s="31"/>
      <c r="BW174" s="31"/>
      <c r="BX174" s="31"/>
      <c r="BY174" s="31"/>
      <c r="BZ174" s="31"/>
      <c r="CA174" s="31"/>
    </row>
    <row r="175" spans="1:79" ht="14.25" customHeight="1" x14ac:dyDescent="0.15">
      <c r="A175" s="54"/>
      <c r="E175" s="55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31"/>
      <c r="BU175" s="31"/>
      <c r="BV175" s="31"/>
      <c r="BW175" s="31"/>
      <c r="BX175" s="31"/>
      <c r="BY175" s="31"/>
      <c r="BZ175" s="31"/>
      <c r="CA175" s="31"/>
    </row>
    <row r="176" spans="1:79" ht="14.25" customHeight="1" x14ac:dyDescent="0.15">
      <c r="A176" s="54"/>
      <c r="E176" s="55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31"/>
      <c r="BU176" s="31"/>
      <c r="BV176" s="31"/>
      <c r="BW176" s="31"/>
      <c r="BX176" s="31"/>
      <c r="BY176" s="31"/>
      <c r="BZ176" s="31"/>
      <c r="CA176" s="31"/>
    </row>
    <row r="177" spans="1:79" ht="14.25" customHeight="1" x14ac:dyDescent="0.15">
      <c r="A177" s="54"/>
      <c r="E177" s="55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31"/>
      <c r="BU177" s="31"/>
      <c r="BV177" s="31"/>
      <c r="BW177" s="31"/>
      <c r="BX177" s="31"/>
      <c r="BY177" s="31"/>
      <c r="BZ177" s="31"/>
      <c r="CA177" s="31"/>
    </row>
    <row r="178" spans="1:79" ht="14.25" customHeight="1" x14ac:dyDescent="0.15">
      <c r="A178" s="54"/>
      <c r="E178" s="55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31"/>
      <c r="BU178" s="31"/>
      <c r="BV178" s="31"/>
      <c r="BW178" s="31"/>
      <c r="BX178" s="31"/>
      <c r="BY178" s="31"/>
      <c r="BZ178" s="31"/>
      <c r="CA178" s="31"/>
    </row>
    <row r="179" spans="1:79" ht="14.25" customHeight="1" x14ac:dyDescent="0.15">
      <c r="A179" s="54"/>
      <c r="E179" s="55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31"/>
      <c r="BU179" s="31"/>
      <c r="BV179" s="31"/>
      <c r="BW179" s="31"/>
      <c r="BX179" s="31"/>
      <c r="BY179" s="31"/>
      <c r="BZ179" s="31"/>
      <c r="CA179" s="31"/>
    </row>
    <row r="180" spans="1:79" ht="14.25" customHeight="1" x14ac:dyDescent="0.15">
      <c r="A180" s="54"/>
      <c r="E180" s="55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31"/>
      <c r="BU180" s="31"/>
      <c r="BV180" s="31"/>
      <c r="BW180" s="31"/>
      <c r="BX180" s="31"/>
      <c r="BY180" s="31"/>
      <c r="BZ180" s="31"/>
      <c r="CA180" s="31"/>
    </row>
    <row r="181" spans="1:79" ht="14.25" customHeight="1" x14ac:dyDescent="0.15">
      <c r="A181" s="54"/>
      <c r="E181" s="55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31"/>
      <c r="BU181" s="31"/>
      <c r="BV181" s="31"/>
      <c r="BW181" s="31"/>
      <c r="BX181" s="31"/>
      <c r="BY181" s="31"/>
      <c r="BZ181" s="31"/>
      <c r="CA181" s="31"/>
    </row>
    <row r="182" spans="1:79" ht="14.25" customHeight="1" x14ac:dyDescent="0.15">
      <c r="A182" s="54"/>
      <c r="E182" s="55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31"/>
      <c r="BU182" s="31"/>
      <c r="BV182" s="31"/>
      <c r="BW182" s="31"/>
      <c r="BX182" s="31"/>
      <c r="BY182" s="31"/>
      <c r="BZ182" s="31"/>
      <c r="CA182" s="31"/>
    </row>
    <row r="183" spans="1:79" ht="14.25" customHeight="1" x14ac:dyDescent="0.15">
      <c r="A183" s="54"/>
      <c r="E183" s="55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31"/>
      <c r="BU183" s="31"/>
      <c r="BV183" s="31"/>
      <c r="BW183" s="31"/>
      <c r="BX183" s="31"/>
      <c r="BY183" s="31"/>
      <c r="BZ183" s="31"/>
      <c r="CA183" s="31"/>
    </row>
    <row r="184" spans="1:79" ht="14.25" customHeight="1" x14ac:dyDescent="0.15">
      <c r="A184" s="54"/>
      <c r="E184" s="55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31"/>
      <c r="BU184" s="31"/>
      <c r="BV184" s="31"/>
      <c r="BW184" s="31"/>
      <c r="BX184" s="31"/>
      <c r="BY184" s="31"/>
      <c r="BZ184" s="31"/>
      <c r="CA184" s="31"/>
    </row>
    <row r="185" spans="1:79" ht="14.25" customHeight="1" x14ac:dyDescent="0.15">
      <c r="A185" s="54"/>
      <c r="E185" s="55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31"/>
      <c r="BU185" s="31"/>
      <c r="BV185" s="31"/>
      <c r="BW185" s="31"/>
      <c r="BX185" s="31"/>
      <c r="BY185" s="31"/>
      <c r="BZ185" s="31"/>
      <c r="CA185" s="31"/>
    </row>
    <row r="186" spans="1:79" ht="14.25" customHeight="1" x14ac:dyDescent="0.15">
      <c r="A186" s="54"/>
      <c r="E186" s="55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31"/>
      <c r="BU186" s="31"/>
      <c r="BV186" s="31"/>
      <c r="BW186" s="31"/>
      <c r="BX186" s="31"/>
      <c r="BY186" s="31"/>
      <c r="BZ186" s="31"/>
      <c r="CA186" s="31"/>
    </row>
    <row r="187" spans="1:79" ht="14.25" customHeight="1" x14ac:dyDescent="0.15">
      <c r="A187" s="54"/>
      <c r="E187" s="55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31"/>
      <c r="BU187" s="31"/>
      <c r="BV187" s="31"/>
      <c r="BW187" s="31"/>
      <c r="BX187" s="31"/>
      <c r="BY187" s="31"/>
      <c r="BZ187" s="31"/>
      <c r="CA187" s="31"/>
    </row>
    <row r="188" spans="1:79" ht="14.25" customHeight="1" x14ac:dyDescent="0.15">
      <c r="A188" s="54"/>
      <c r="E188" s="55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31"/>
      <c r="BU188" s="31"/>
      <c r="BV188" s="31"/>
      <c r="BW188" s="31"/>
      <c r="BX188" s="31"/>
      <c r="BY188" s="31"/>
      <c r="BZ188" s="31"/>
      <c r="CA188" s="31"/>
    </row>
    <row r="189" spans="1:79" ht="14.25" customHeight="1" x14ac:dyDescent="0.15">
      <c r="A189" s="54"/>
      <c r="E189" s="55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31"/>
      <c r="BU189" s="31"/>
      <c r="BV189" s="31"/>
      <c r="BW189" s="31"/>
      <c r="BX189" s="31"/>
      <c r="BY189" s="31"/>
      <c r="BZ189" s="31"/>
      <c r="CA189" s="31"/>
    </row>
    <row r="190" spans="1:79" ht="14.25" customHeight="1" x14ac:dyDescent="0.15">
      <c r="A190" s="54"/>
      <c r="E190" s="55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31"/>
      <c r="BU190" s="31"/>
      <c r="BV190" s="31"/>
      <c r="BW190" s="31"/>
      <c r="BX190" s="31"/>
      <c r="BY190" s="31"/>
      <c r="BZ190" s="31"/>
      <c r="CA190" s="31"/>
    </row>
    <row r="191" spans="1:79" ht="14.25" customHeight="1" x14ac:dyDescent="0.15">
      <c r="A191" s="54"/>
      <c r="E191" s="55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31"/>
      <c r="BU191" s="31"/>
      <c r="BV191" s="31"/>
      <c r="BW191" s="31"/>
      <c r="BX191" s="31"/>
      <c r="BY191" s="31"/>
      <c r="BZ191" s="31"/>
      <c r="CA191" s="31"/>
    </row>
    <row r="192" spans="1:79" ht="14.25" customHeight="1" x14ac:dyDescent="0.15">
      <c r="A192" s="54"/>
      <c r="E192" s="55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31"/>
      <c r="BU192" s="31"/>
      <c r="BV192" s="31"/>
      <c r="BW192" s="31"/>
      <c r="BX192" s="31"/>
      <c r="BY192" s="31"/>
      <c r="BZ192" s="31"/>
      <c r="CA192" s="31"/>
    </row>
    <row r="193" spans="1:79" ht="14.25" customHeight="1" x14ac:dyDescent="0.15">
      <c r="A193" s="54"/>
      <c r="E193" s="55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31"/>
      <c r="BU193" s="31"/>
      <c r="BV193" s="31"/>
      <c r="BW193" s="31"/>
      <c r="BX193" s="31"/>
      <c r="BY193" s="31"/>
      <c r="BZ193" s="31"/>
      <c r="CA193" s="31"/>
    </row>
    <row r="194" spans="1:79" ht="14.25" customHeight="1" x14ac:dyDescent="0.15">
      <c r="A194" s="54"/>
      <c r="E194" s="55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31"/>
      <c r="BU194" s="31"/>
      <c r="BV194" s="31"/>
      <c r="BW194" s="31"/>
      <c r="BX194" s="31"/>
      <c r="BY194" s="31"/>
      <c r="BZ194" s="31"/>
      <c r="CA194" s="31"/>
    </row>
    <row r="195" spans="1:79" ht="14.25" customHeight="1" x14ac:dyDescent="0.15">
      <c r="A195" s="54"/>
      <c r="E195" s="55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31"/>
      <c r="BU195" s="31"/>
      <c r="BV195" s="31"/>
      <c r="BW195" s="31"/>
      <c r="BX195" s="31"/>
      <c r="BY195" s="31"/>
      <c r="BZ195" s="31"/>
      <c r="CA195" s="31"/>
    </row>
    <row r="196" spans="1:79" ht="14.25" customHeight="1" x14ac:dyDescent="0.15">
      <c r="A196" s="54"/>
      <c r="E196" s="55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31"/>
      <c r="BU196" s="31"/>
      <c r="BV196" s="31"/>
      <c r="BW196" s="31"/>
      <c r="BX196" s="31"/>
      <c r="BY196" s="31"/>
      <c r="BZ196" s="31"/>
      <c r="CA196" s="31"/>
    </row>
    <row r="197" spans="1:79" ht="14.25" customHeight="1" x14ac:dyDescent="0.15">
      <c r="A197" s="54"/>
      <c r="E197" s="55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31"/>
      <c r="BU197" s="31"/>
      <c r="BV197" s="31"/>
      <c r="BW197" s="31"/>
      <c r="BX197" s="31"/>
      <c r="BY197" s="31"/>
      <c r="BZ197" s="31"/>
      <c r="CA197" s="31"/>
    </row>
    <row r="198" spans="1:79" ht="14.25" customHeight="1" x14ac:dyDescent="0.15">
      <c r="A198" s="54"/>
      <c r="E198" s="55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31"/>
      <c r="BU198" s="31"/>
      <c r="BV198" s="31"/>
      <c r="BW198" s="31"/>
      <c r="BX198" s="31"/>
      <c r="BY198" s="31"/>
      <c r="BZ198" s="31"/>
      <c r="CA198" s="31"/>
    </row>
    <row r="199" spans="1:79" ht="14.25" customHeight="1" x14ac:dyDescent="0.15">
      <c r="A199" s="54"/>
      <c r="E199" s="55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31"/>
      <c r="BU199" s="31"/>
      <c r="BV199" s="31"/>
      <c r="BW199" s="31"/>
      <c r="BX199" s="31"/>
      <c r="BY199" s="31"/>
      <c r="BZ199" s="31"/>
      <c r="CA199" s="31"/>
    </row>
    <row r="200" spans="1:79" ht="14.25" customHeight="1" x14ac:dyDescent="0.15">
      <c r="A200" s="54"/>
      <c r="E200" s="55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31"/>
      <c r="BU200" s="31"/>
      <c r="BV200" s="31"/>
      <c r="BW200" s="31"/>
      <c r="BX200" s="31"/>
      <c r="BY200" s="31"/>
      <c r="BZ200" s="31"/>
      <c r="CA200" s="31"/>
    </row>
    <row r="201" spans="1:79" ht="14.25" customHeight="1" x14ac:dyDescent="0.15">
      <c r="A201" s="54"/>
      <c r="E201" s="55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31"/>
      <c r="BU201" s="31"/>
      <c r="BV201" s="31"/>
      <c r="BW201" s="31"/>
      <c r="BX201" s="31"/>
      <c r="BY201" s="31"/>
      <c r="BZ201" s="31"/>
      <c r="CA201" s="31"/>
    </row>
    <row r="202" spans="1:79" ht="14.25" customHeight="1" x14ac:dyDescent="0.15">
      <c r="A202" s="54"/>
      <c r="E202" s="55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31"/>
      <c r="BU202" s="31"/>
      <c r="BV202" s="31"/>
      <c r="BW202" s="31"/>
      <c r="BX202" s="31"/>
      <c r="BY202" s="31"/>
      <c r="BZ202" s="31"/>
      <c r="CA202" s="31"/>
    </row>
    <row r="203" spans="1:79" ht="14.25" customHeight="1" x14ac:dyDescent="0.15">
      <c r="A203" s="54"/>
      <c r="E203" s="55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31"/>
      <c r="BU203" s="31"/>
      <c r="BV203" s="31"/>
      <c r="BW203" s="31"/>
      <c r="BX203" s="31"/>
      <c r="BY203" s="31"/>
      <c r="BZ203" s="31"/>
      <c r="CA203" s="31"/>
    </row>
    <row r="204" spans="1:79" ht="14.25" customHeight="1" x14ac:dyDescent="0.15">
      <c r="A204" s="54"/>
      <c r="E204" s="55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31"/>
      <c r="BU204" s="31"/>
      <c r="BV204" s="31"/>
      <c r="BW204" s="31"/>
      <c r="BX204" s="31"/>
      <c r="BY204" s="31"/>
      <c r="BZ204" s="31"/>
      <c r="CA204" s="31"/>
    </row>
    <row r="205" spans="1:79" ht="14.25" customHeight="1" x14ac:dyDescent="0.15">
      <c r="A205" s="54"/>
      <c r="E205" s="55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31"/>
      <c r="BU205" s="31"/>
      <c r="BV205" s="31"/>
      <c r="BW205" s="31"/>
      <c r="BX205" s="31"/>
      <c r="BY205" s="31"/>
      <c r="BZ205" s="31"/>
      <c r="CA205" s="31"/>
    </row>
    <row r="206" spans="1:79" ht="14.25" customHeight="1" x14ac:dyDescent="0.15">
      <c r="A206" s="54"/>
      <c r="E206" s="55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31"/>
      <c r="BU206" s="31"/>
      <c r="BV206" s="31"/>
      <c r="BW206" s="31"/>
      <c r="BX206" s="31"/>
      <c r="BY206" s="31"/>
      <c r="BZ206" s="31"/>
      <c r="CA206" s="31"/>
    </row>
    <row r="207" spans="1:79" ht="14.25" customHeight="1" x14ac:dyDescent="0.15">
      <c r="A207" s="54"/>
      <c r="E207" s="55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31"/>
      <c r="BU207" s="31"/>
      <c r="BV207" s="31"/>
      <c r="BW207" s="31"/>
      <c r="BX207" s="31"/>
      <c r="BY207" s="31"/>
      <c r="BZ207" s="31"/>
      <c r="CA207" s="31"/>
    </row>
    <row r="208" spans="1:79" ht="14.25" customHeight="1" x14ac:dyDescent="0.15">
      <c r="A208" s="54"/>
      <c r="E208" s="55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31"/>
      <c r="BU208" s="31"/>
      <c r="BV208" s="31"/>
      <c r="BW208" s="31"/>
      <c r="BX208" s="31"/>
      <c r="BY208" s="31"/>
      <c r="BZ208" s="31"/>
      <c r="CA208" s="31"/>
    </row>
    <row r="209" spans="1:79" ht="14.25" customHeight="1" x14ac:dyDescent="0.15">
      <c r="A209" s="54"/>
      <c r="E209" s="55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31"/>
      <c r="BU209" s="31"/>
      <c r="BV209" s="31"/>
      <c r="BW209" s="31"/>
      <c r="BX209" s="31"/>
      <c r="BY209" s="31"/>
      <c r="BZ209" s="31"/>
      <c r="CA209" s="31"/>
    </row>
    <row r="210" spans="1:79" ht="14.25" customHeight="1" x14ac:dyDescent="0.15">
      <c r="A210" s="54"/>
      <c r="E210" s="55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31"/>
      <c r="BU210" s="31"/>
      <c r="BV210" s="31"/>
      <c r="BW210" s="31"/>
      <c r="BX210" s="31"/>
      <c r="BY210" s="31"/>
      <c r="BZ210" s="31"/>
      <c r="CA210" s="31"/>
    </row>
    <row r="211" spans="1:79" ht="14.25" customHeight="1" x14ac:dyDescent="0.15">
      <c r="A211" s="54"/>
      <c r="E211" s="55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31"/>
      <c r="BU211" s="31"/>
      <c r="BV211" s="31"/>
      <c r="BW211" s="31"/>
      <c r="BX211" s="31"/>
      <c r="BY211" s="31"/>
      <c r="BZ211" s="31"/>
      <c r="CA211" s="31"/>
    </row>
    <row r="212" spans="1:79" ht="14.25" customHeight="1" x14ac:dyDescent="0.15">
      <c r="A212" s="54"/>
      <c r="E212" s="55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31"/>
      <c r="BU212" s="31"/>
      <c r="BV212" s="31"/>
      <c r="BW212" s="31"/>
      <c r="BX212" s="31"/>
      <c r="BY212" s="31"/>
      <c r="BZ212" s="31"/>
      <c r="CA212" s="31"/>
    </row>
    <row r="213" spans="1:79" ht="14.25" customHeight="1" x14ac:dyDescent="0.15">
      <c r="A213" s="54"/>
      <c r="E213" s="55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31"/>
      <c r="BU213" s="31"/>
      <c r="BV213" s="31"/>
      <c r="BW213" s="31"/>
      <c r="BX213" s="31"/>
      <c r="BY213" s="31"/>
      <c r="BZ213" s="31"/>
      <c r="CA213" s="31"/>
    </row>
    <row r="214" spans="1:79" ht="14.25" customHeight="1" x14ac:dyDescent="0.15">
      <c r="A214" s="54"/>
      <c r="E214" s="55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31"/>
      <c r="BU214" s="31"/>
      <c r="BV214" s="31"/>
      <c r="BW214" s="31"/>
      <c r="BX214" s="31"/>
      <c r="BY214" s="31"/>
      <c r="BZ214" s="31"/>
      <c r="CA214" s="31"/>
    </row>
    <row r="215" spans="1:79" ht="14.25" customHeight="1" x14ac:dyDescent="0.15">
      <c r="A215" s="54"/>
      <c r="E215" s="55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31"/>
      <c r="BU215" s="31"/>
      <c r="BV215" s="31"/>
      <c r="BW215" s="31"/>
      <c r="BX215" s="31"/>
      <c r="BY215" s="31"/>
      <c r="BZ215" s="31"/>
      <c r="CA215" s="31"/>
    </row>
    <row r="216" spans="1:79" ht="14.25" customHeight="1" x14ac:dyDescent="0.15">
      <c r="A216" s="54"/>
      <c r="E216" s="55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31"/>
      <c r="BU216" s="31"/>
      <c r="BV216" s="31"/>
      <c r="BW216" s="31"/>
      <c r="BX216" s="31"/>
      <c r="BY216" s="31"/>
      <c r="BZ216" s="31"/>
      <c r="CA216" s="31"/>
    </row>
    <row r="217" spans="1:79" ht="14.25" customHeight="1" x14ac:dyDescent="0.15">
      <c r="A217" s="54"/>
      <c r="E217" s="55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31"/>
      <c r="BU217" s="31"/>
      <c r="BV217" s="31"/>
      <c r="BW217" s="31"/>
      <c r="BX217" s="31"/>
      <c r="BY217" s="31"/>
      <c r="BZ217" s="31"/>
      <c r="CA217" s="31"/>
    </row>
    <row r="218" spans="1:79" ht="14.25" customHeight="1" x14ac:dyDescent="0.15">
      <c r="A218" s="54"/>
      <c r="E218" s="55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31"/>
      <c r="BU218" s="31"/>
      <c r="BV218" s="31"/>
      <c r="BW218" s="31"/>
      <c r="BX218" s="31"/>
      <c r="BY218" s="31"/>
      <c r="BZ218" s="31"/>
      <c r="CA218" s="31"/>
    </row>
    <row r="219" spans="1:79" ht="14.25" customHeight="1" x14ac:dyDescent="0.15">
      <c r="A219" s="54"/>
      <c r="E219" s="55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31"/>
      <c r="BU219" s="31"/>
      <c r="BV219" s="31"/>
      <c r="BW219" s="31"/>
      <c r="BX219" s="31"/>
      <c r="BY219" s="31"/>
      <c r="BZ219" s="31"/>
      <c r="CA219" s="31"/>
    </row>
    <row r="220" spans="1:79" ht="14.25" customHeight="1" x14ac:dyDescent="0.15">
      <c r="A220" s="54"/>
      <c r="E220" s="55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31"/>
      <c r="BU220" s="31"/>
      <c r="BV220" s="31"/>
      <c r="BW220" s="31"/>
      <c r="BX220" s="31"/>
      <c r="BY220" s="31"/>
      <c r="BZ220" s="31"/>
      <c r="CA220" s="31"/>
    </row>
    <row r="221" spans="1:79" ht="14.25" customHeight="1" x14ac:dyDescent="0.15">
      <c r="A221" s="54"/>
      <c r="E221" s="55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31"/>
      <c r="BU221" s="31"/>
      <c r="BV221" s="31"/>
      <c r="BW221" s="31"/>
      <c r="BX221" s="31"/>
      <c r="BY221" s="31"/>
      <c r="BZ221" s="31"/>
      <c r="CA221" s="31"/>
    </row>
    <row r="222" spans="1:79" ht="14.25" customHeight="1" x14ac:dyDescent="0.15">
      <c r="A222" s="54"/>
      <c r="E222" s="55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31"/>
      <c r="BU222" s="31"/>
      <c r="BV222" s="31"/>
      <c r="BW222" s="31"/>
      <c r="BX222" s="31"/>
      <c r="BY222" s="31"/>
      <c r="BZ222" s="31"/>
      <c r="CA222" s="31"/>
    </row>
    <row r="223" spans="1:79" ht="14.25" customHeight="1" x14ac:dyDescent="0.15">
      <c r="A223" s="54"/>
      <c r="E223" s="55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31"/>
      <c r="BU223" s="31"/>
      <c r="BV223" s="31"/>
      <c r="BW223" s="31"/>
      <c r="BX223" s="31"/>
      <c r="BY223" s="31"/>
      <c r="BZ223" s="31"/>
      <c r="CA223" s="31"/>
    </row>
    <row r="224" spans="1:79" ht="14.25" customHeight="1" x14ac:dyDescent="0.15">
      <c r="A224" s="54"/>
      <c r="E224" s="55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31"/>
      <c r="BU224" s="31"/>
      <c r="BV224" s="31"/>
      <c r="BW224" s="31"/>
      <c r="BX224" s="31"/>
      <c r="BY224" s="31"/>
      <c r="BZ224" s="31"/>
      <c r="CA224" s="31"/>
    </row>
    <row r="225" spans="1:79" ht="14.25" customHeight="1" x14ac:dyDescent="0.15">
      <c r="A225" s="54"/>
      <c r="E225" s="55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31"/>
      <c r="BU225" s="31"/>
      <c r="BV225" s="31"/>
      <c r="BW225" s="31"/>
      <c r="BX225" s="31"/>
      <c r="BY225" s="31"/>
      <c r="BZ225" s="31"/>
      <c r="CA225" s="31"/>
    </row>
    <row r="226" spans="1:79" ht="14.25" customHeight="1" x14ac:dyDescent="0.15">
      <c r="A226" s="54"/>
      <c r="E226" s="55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31"/>
      <c r="BU226" s="31"/>
      <c r="BV226" s="31"/>
      <c r="BW226" s="31"/>
      <c r="BX226" s="31"/>
      <c r="BY226" s="31"/>
      <c r="BZ226" s="31"/>
      <c r="CA226" s="31"/>
    </row>
    <row r="227" spans="1:79" ht="14.25" customHeight="1" x14ac:dyDescent="0.15">
      <c r="A227" s="54"/>
      <c r="E227" s="55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31"/>
      <c r="BU227" s="31"/>
      <c r="BV227" s="31"/>
      <c r="BW227" s="31"/>
      <c r="BX227" s="31"/>
      <c r="BY227" s="31"/>
      <c r="BZ227" s="31"/>
      <c r="CA227" s="31"/>
    </row>
    <row r="228" spans="1:79" ht="14.25" customHeight="1" x14ac:dyDescent="0.15">
      <c r="A228" s="54"/>
      <c r="E228" s="55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31"/>
      <c r="BU228" s="31"/>
      <c r="BV228" s="31"/>
      <c r="BW228" s="31"/>
      <c r="BX228" s="31"/>
      <c r="BY228" s="31"/>
      <c r="BZ228" s="31"/>
      <c r="CA228" s="31"/>
    </row>
    <row r="229" spans="1:79" ht="14.25" customHeight="1" x14ac:dyDescent="0.15">
      <c r="A229" s="54"/>
      <c r="E229" s="55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31"/>
      <c r="BU229" s="31"/>
      <c r="BV229" s="31"/>
      <c r="BW229" s="31"/>
      <c r="BX229" s="31"/>
      <c r="BY229" s="31"/>
      <c r="BZ229" s="31"/>
      <c r="CA229" s="31"/>
    </row>
    <row r="230" spans="1:79" ht="14.25" customHeight="1" x14ac:dyDescent="0.15">
      <c r="A230" s="54"/>
      <c r="E230" s="55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31"/>
      <c r="BU230" s="31"/>
      <c r="BV230" s="31"/>
      <c r="BW230" s="31"/>
      <c r="BX230" s="31"/>
      <c r="BY230" s="31"/>
      <c r="BZ230" s="31"/>
      <c r="CA230" s="31"/>
    </row>
    <row r="231" spans="1:79" ht="14.25" customHeight="1" x14ac:dyDescent="0.15">
      <c r="A231" s="54"/>
      <c r="E231" s="55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31"/>
      <c r="BU231" s="31"/>
      <c r="BV231" s="31"/>
      <c r="BW231" s="31"/>
      <c r="BX231" s="31"/>
      <c r="BY231" s="31"/>
      <c r="BZ231" s="31"/>
      <c r="CA231" s="31"/>
    </row>
    <row r="232" spans="1:79" ht="14.25" customHeight="1" x14ac:dyDescent="0.15">
      <c r="A232" s="54"/>
      <c r="E232" s="55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31"/>
      <c r="BU232" s="31"/>
      <c r="BV232" s="31"/>
      <c r="BW232" s="31"/>
      <c r="BX232" s="31"/>
      <c r="BY232" s="31"/>
      <c r="BZ232" s="31"/>
      <c r="CA232" s="31"/>
    </row>
    <row r="233" spans="1:79" ht="14.25" customHeight="1" x14ac:dyDescent="0.15">
      <c r="A233" s="54"/>
      <c r="E233" s="55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31"/>
      <c r="BU233" s="31"/>
      <c r="BV233" s="31"/>
      <c r="BW233" s="31"/>
      <c r="BX233" s="31"/>
      <c r="BY233" s="31"/>
      <c r="BZ233" s="31"/>
      <c r="CA233" s="31"/>
    </row>
    <row r="234" spans="1:79" ht="14.25" customHeight="1" x14ac:dyDescent="0.15">
      <c r="A234" s="54"/>
      <c r="E234" s="55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31"/>
      <c r="BU234" s="31"/>
      <c r="BV234" s="31"/>
      <c r="BW234" s="31"/>
      <c r="BX234" s="31"/>
      <c r="BY234" s="31"/>
      <c r="BZ234" s="31"/>
      <c r="CA234" s="31"/>
    </row>
    <row r="235" spans="1:79" ht="14.25" customHeight="1" x14ac:dyDescent="0.15">
      <c r="A235" s="54"/>
      <c r="E235" s="55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31"/>
      <c r="BU235" s="31"/>
      <c r="BV235" s="31"/>
      <c r="BW235" s="31"/>
      <c r="BX235" s="31"/>
      <c r="BY235" s="31"/>
      <c r="BZ235" s="31"/>
      <c r="CA235" s="31"/>
    </row>
    <row r="236" spans="1:79" ht="14.25" customHeight="1" x14ac:dyDescent="0.15">
      <c r="A236" s="54"/>
      <c r="E236" s="55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31"/>
      <c r="BU236" s="31"/>
      <c r="BV236" s="31"/>
      <c r="BW236" s="31"/>
      <c r="BX236" s="31"/>
      <c r="BY236" s="31"/>
      <c r="BZ236" s="31"/>
      <c r="CA236" s="31"/>
    </row>
    <row r="237" spans="1:79" ht="14.25" customHeight="1" x14ac:dyDescent="0.15">
      <c r="A237" s="54"/>
      <c r="E237" s="55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31"/>
      <c r="BU237" s="31"/>
      <c r="BV237" s="31"/>
      <c r="BW237" s="31"/>
      <c r="BX237" s="31"/>
      <c r="BY237" s="31"/>
      <c r="BZ237" s="31"/>
      <c r="CA237" s="31"/>
    </row>
    <row r="238" spans="1:79" ht="14.25" customHeight="1" x14ac:dyDescent="0.15">
      <c r="A238" s="54"/>
      <c r="E238" s="55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31"/>
      <c r="BU238" s="31"/>
      <c r="BV238" s="31"/>
      <c r="BW238" s="31"/>
      <c r="BX238" s="31"/>
      <c r="BY238" s="31"/>
      <c r="BZ238" s="31"/>
      <c r="CA238" s="31"/>
    </row>
    <row r="239" spans="1:79" ht="14.25" customHeight="1" x14ac:dyDescent="0.15">
      <c r="A239" s="54"/>
      <c r="E239" s="55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31"/>
      <c r="BU239" s="31"/>
      <c r="BV239" s="31"/>
      <c r="BW239" s="31"/>
      <c r="BX239" s="31"/>
      <c r="BY239" s="31"/>
      <c r="BZ239" s="31"/>
      <c r="CA239" s="31"/>
    </row>
    <row r="240" spans="1:79" ht="14.25" customHeight="1" x14ac:dyDescent="0.15">
      <c r="A240" s="54"/>
      <c r="E240" s="55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31"/>
      <c r="BU240" s="31"/>
      <c r="BV240" s="31"/>
      <c r="BW240" s="31"/>
      <c r="BX240" s="31"/>
      <c r="BY240" s="31"/>
      <c r="BZ240" s="31"/>
      <c r="CA240" s="31"/>
    </row>
    <row r="241" spans="1:79" ht="14.25" customHeight="1" x14ac:dyDescent="0.15">
      <c r="A241" s="54"/>
      <c r="E241" s="55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31"/>
      <c r="BU241" s="31"/>
      <c r="BV241" s="31"/>
      <c r="BW241" s="31"/>
      <c r="BX241" s="31"/>
      <c r="BY241" s="31"/>
      <c r="BZ241" s="31"/>
      <c r="CA241" s="31"/>
    </row>
    <row r="242" spans="1:79" ht="14.25" customHeight="1" x14ac:dyDescent="0.15">
      <c r="A242" s="54"/>
      <c r="E242" s="55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31"/>
      <c r="BU242" s="31"/>
      <c r="BV242" s="31"/>
      <c r="BW242" s="31"/>
      <c r="BX242" s="31"/>
      <c r="BY242" s="31"/>
      <c r="BZ242" s="31"/>
      <c r="CA242" s="31"/>
    </row>
    <row r="243" spans="1:79" ht="14.25" customHeight="1" x14ac:dyDescent="0.15">
      <c r="A243" s="54"/>
      <c r="E243" s="55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31"/>
      <c r="BU243" s="31"/>
      <c r="BV243" s="31"/>
      <c r="BW243" s="31"/>
      <c r="BX243" s="31"/>
      <c r="BY243" s="31"/>
      <c r="BZ243" s="31"/>
      <c r="CA243" s="31"/>
    </row>
    <row r="244" spans="1:79" ht="14.25" customHeight="1" x14ac:dyDescent="0.15">
      <c r="A244" s="54"/>
      <c r="E244" s="55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31"/>
      <c r="BU244" s="31"/>
      <c r="BV244" s="31"/>
      <c r="BW244" s="31"/>
      <c r="BX244" s="31"/>
      <c r="BY244" s="31"/>
      <c r="BZ244" s="31"/>
      <c r="CA244" s="31"/>
    </row>
    <row r="245" spans="1:79" ht="14.25" customHeight="1" x14ac:dyDescent="0.15">
      <c r="A245" s="54"/>
      <c r="E245" s="55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31"/>
      <c r="BU245" s="31"/>
      <c r="BV245" s="31"/>
      <c r="BW245" s="31"/>
      <c r="BX245" s="31"/>
      <c r="BY245" s="31"/>
      <c r="BZ245" s="31"/>
      <c r="CA245" s="31"/>
    </row>
    <row r="246" spans="1:79" ht="14.25" customHeight="1" x14ac:dyDescent="0.15">
      <c r="A246" s="54"/>
      <c r="E246" s="55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31"/>
      <c r="BU246" s="31"/>
      <c r="BV246" s="31"/>
      <c r="BW246" s="31"/>
      <c r="BX246" s="31"/>
      <c r="BY246" s="31"/>
      <c r="BZ246" s="31"/>
      <c r="CA246" s="31"/>
    </row>
    <row r="247" spans="1:79" ht="14.25" customHeight="1" x14ac:dyDescent="0.15">
      <c r="A247" s="54"/>
      <c r="E247" s="55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31"/>
      <c r="BU247" s="31"/>
      <c r="BV247" s="31"/>
      <c r="BW247" s="31"/>
      <c r="BX247" s="31"/>
      <c r="BY247" s="31"/>
      <c r="BZ247" s="31"/>
      <c r="CA247" s="31"/>
    </row>
    <row r="248" spans="1:79" ht="14.25" customHeight="1" x14ac:dyDescent="0.15">
      <c r="A248" s="54"/>
      <c r="E248" s="55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31"/>
      <c r="BU248" s="31"/>
      <c r="BV248" s="31"/>
      <c r="BW248" s="31"/>
      <c r="BX248" s="31"/>
      <c r="BY248" s="31"/>
      <c r="BZ248" s="31"/>
      <c r="CA248" s="31"/>
    </row>
    <row r="249" spans="1:79" ht="14.25" customHeight="1" x14ac:dyDescent="0.15">
      <c r="A249" s="54"/>
      <c r="E249" s="55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31"/>
      <c r="BU249" s="31"/>
      <c r="BV249" s="31"/>
      <c r="BW249" s="31"/>
      <c r="BX249" s="31"/>
      <c r="BY249" s="31"/>
      <c r="BZ249" s="31"/>
      <c r="CA249" s="31"/>
    </row>
    <row r="250" spans="1:79" ht="14.25" customHeight="1" x14ac:dyDescent="0.15">
      <c r="A250" s="54"/>
      <c r="E250" s="55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31"/>
      <c r="BU250" s="31"/>
      <c r="BV250" s="31"/>
      <c r="BW250" s="31"/>
      <c r="BX250" s="31"/>
      <c r="BY250" s="31"/>
      <c r="BZ250" s="31"/>
      <c r="CA250" s="31"/>
    </row>
    <row r="251" spans="1:79" ht="14.25" customHeight="1" x14ac:dyDescent="0.15">
      <c r="A251" s="54"/>
      <c r="E251" s="55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31"/>
      <c r="BU251" s="31"/>
      <c r="BV251" s="31"/>
      <c r="BW251" s="31"/>
      <c r="BX251" s="31"/>
      <c r="BY251" s="31"/>
      <c r="BZ251" s="31"/>
      <c r="CA251" s="31"/>
    </row>
    <row r="252" spans="1:79" ht="14.25" customHeight="1" x14ac:dyDescent="0.15">
      <c r="A252" s="54"/>
      <c r="E252" s="55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31"/>
      <c r="BU252" s="31"/>
      <c r="BV252" s="31"/>
      <c r="BW252" s="31"/>
      <c r="BX252" s="31"/>
      <c r="BY252" s="31"/>
      <c r="BZ252" s="31"/>
      <c r="CA252" s="31"/>
    </row>
    <row r="253" spans="1:79" ht="14.25" customHeight="1" x14ac:dyDescent="0.15">
      <c r="A253" s="54"/>
      <c r="E253" s="55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31"/>
      <c r="BU253" s="31"/>
      <c r="BV253" s="31"/>
      <c r="BW253" s="31"/>
      <c r="BX253" s="31"/>
      <c r="BY253" s="31"/>
      <c r="BZ253" s="31"/>
      <c r="CA253" s="31"/>
    </row>
    <row r="254" spans="1:79" ht="14.25" customHeight="1" x14ac:dyDescent="0.15">
      <c r="A254" s="54"/>
      <c r="E254" s="55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31"/>
      <c r="BU254" s="31"/>
      <c r="BV254" s="31"/>
      <c r="BW254" s="31"/>
      <c r="BX254" s="31"/>
      <c r="BY254" s="31"/>
      <c r="BZ254" s="31"/>
      <c r="CA254" s="31"/>
    </row>
    <row r="255" spans="1:79" ht="14.25" customHeight="1" x14ac:dyDescent="0.15">
      <c r="A255" s="54"/>
      <c r="E255" s="55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31"/>
      <c r="BU255" s="31"/>
      <c r="BV255" s="31"/>
      <c r="BW255" s="31"/>
      <c r="BX255" s="31"/>
      <c r="BY255" s="31"/>
      <c r="BZ255" s="31"/>
      <c r="CA255" s="31"/>
    </row>
    <row r="256" spans="1:79" ht="14.25" customHeight="1" x14ac:dyDescent="0.15">
      <c r="A256" s="54"/>
      <c r="E256" s="55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31"/>
      <c r="BU256" s="31"/>
      <c r="BV256" s="31"/>
      <c r="BW256" s="31"/>
      <c r="BX256" s="31"/>
      <c r="BY256" s="31"/>
      <c r="BZ256" s="31"/>
      <c r="CA256" s="31"/>
    </row>
    <row r="257" spans="1:79" ht="14.25" customHeight="1" x14ac:dyDescent="0.15">
      <c r="A257" s="54"/>
      <c r="E257" s="55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31"/>
      <c r="BU257" s="31"/>
      <c r="BV257" s="31"/>
      <c r="BW257" s="31"/>
      <c r="BX257" s="31"/>
      <c r="BY257" s="31"/>
      <c r="BZ257" s="31"/>
      <c r="CA257" s="31"/>
    </row>
    <row r="258" spans="1:79" ht="14.25" customHeight="1" x14ac:dyDescent="0.15">
      <c r="A258" s="54"/>
      <c r="E258" s="55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31"/>
      <c r="BU258" s="31"/>
      <c r="BV258" s="31"/>
      <c r="BW258" s="31"/>
      <c r="BX258" s="31"/>
      <c r="BY258" s="31"/>
      <c r="BZ258" s="31"/>
      <c r="CA258" s="31"/>
    </row>
    <row r="259" spans="1:79" ht="14.25" customHeight="1" x14ac:dyDescent="0.15">
      <c r="A259" s="54"/>
      <c r="E259" s="55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31"/>
      <c r="BU259" s="31"/>
      <c r="BV259" s="31"/>
      <c r="BW259" s="31"/>
      <c r="BX259" s="31"/>
      <c r="BY259" s="31"/>
      <c r="BZ259" s="31"/>
      <c r="CA259" s="31"/>
    </row>
    <row r="260" spans="1:79" ht="14.25" customHeight="1" x14ac:dyDescent="0.15">
      <c r="A260" s="54"/>
      <c r="E260" s="55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31"/>
      <c r="BU260" s="31"/>
      <c r="BV260" s="31"/>
      <c r="BW260" s="31"/>
      <c r="BX260" s="31"/>
      <c r="BY260" s="31"/>
      <c r="BZ260" s="31"/>
      <c r="CA260" s="31"/>
    </row>
    <row r="261" spans="1:79" ht="14.25" customHeight="1" x14ac:dyDescent="0.15">
      <c r="A261" s="54"/>
      <c r="E261" s="55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31"/>
      <c r="BU261" s="31"/>
      <c r="BV261" s="31"/>
      <c r="BW261" s="31"/>
      <c r="BX261" s="31"/>
      <c r="BY261" s="31"/>
      <c r="BZ261" s="31"/>
      <c r="CA261" s="31"/>
    </row>
    <row r="262" spans="1:79" ht="14.25" customHeight="1" x14ac:dyDescent="0.15">
      <c r="A262" s="54"/>
      <c r="E262" s="55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31"/>
      <c r="BU262" s="31"/>
      <c r="BV262" s="31"/>
      <c r="BW262" s="31"/>
      <c r="BX262" s="31"/>
      <c r="BY262" s="31"/>
      <c r="BZ262" s="31"/>
      <c r="CA262" s="31"/>
    </row>
    <row r="263" spans="1:79" ht="14.25" customHeight="1" x14ac:dyDescent="0.15">
      <c r="A263" s="54"/>
      <c r="E263" s="55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31"/>
      <c r="BU263" s="31"/>
      <c r="BV263" s="31"/>
      <c r="BW263" s="31"/>
      <c r="BX263" s="31"/>
      <c r="BY263" s="31"/>
      <c r="BZ263" s="31"/>
      <c r="CA263" s="31"/>
    </row>
    <row r="264" spans="1:79" ht="14.25" customHeight="1" x14ac:dyDescent="0.15">
      <c r="A264" s="54"/>
      <c r="E264" s="55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31"/>
      <c r="BU264" s="31"/>
      <c r="BV264" s="31"/>
      <c r="BW264" s="31"/>
      <c r="BX264" s="31"/>
      <c r="BY264" s="31"/>
      <c r="BZ264" s="31"/>
      <c r="CA264" s="31"/>
    </row>
    <row r="265" spans="1:79" ht="14.25" customHeight="1" x14ac:dyDescent="0.15">
      <c r="A265" s="54"/>
      <c r="E265" s="55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31"/>
      <c r="BU265" s="31"/>
      <c r="BV265" s="31"/>
      <c r="BW265" s="31"/>
      <c r="BX265" s="31"/>
      <c r="BY265" s="31"/>
      <c r="BZ265" s="31"/>
      <c r="CA265" s="31"/>
    </row>
    <row r="266" spans="1:79" ht="14.25" customHeight="1" x14ac:dyDescent="0.15">
      <c r="A266" s="54"/>
      <c r="E266" s="55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31"/>
      <c r="BU266" s="31"/>
      <c r="BV266" s="31"/>
      <c r="BW266" s="31"/>
      <c r="BX266" s="31"/>
      <c r="BY266" s="31"/>
      <c r="BZ266" s="31"/>
      <c r="CA266" s="31"/>
    </row>
    <row r="267" spans="1:79" ht="14.25" customHeight="1" x14ac:dyDescent="0.15">
      <c r="A267" s="54"/>
      <c r="E267" s="55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31"/>
      <c r="BU267" s="31"/>
      <c r="BV267" s="31"/>
      <c r="BW267" s="31"/>
      <c r="BX267" s="31"/>
      <c r="BY267" s="31"/>
      <c r="BZ267" s="31"/>
      <c r="CA267" s="31"/>
    </row>
    <row r="268" spans="1:79" ht="14.25" customHeight="1" x14ac:dyDescent="0.15">
      <c r="A268" s="54"/>
      <c r="E268" s="55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31"/>
      <c r="BU268" s="31"/>
      <c r="BV268" s="31"/>
      <c r="BW268" s="31"/>
      <c r="BX268" s="31"/>
      <c r="BY268" s="31"/>
      <c r="BZ268" s="31"/>
      <c r="CA268" s="31"/>
    </row>
    <row r="269" spans="1:79" ht="14.25" customHeight="1" x14ac:dyDescent="0.15">
      <c r="A269" s="54"/>
      <c r="E269" s="55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31"/>
      <c r="BU269" s="31"/>
      <c r="BV269" s="31"/>
      <c r="BW269" s="31"/>
      <c r="BX269" s="31"/>
      <c r="BY269" s="31"/>
      <c r="BZ269" s="31"/>
      <c r="CA269" s="31"/>
    </row>
    <row r="270" spans="1:79" ht="14.25" customHeight="1" x14ac:dyDescent="0.15">
      <c r="A270" s="54"/>
      <c r="E270" s="55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31"/>
      <c r="BU270" s="31"/>
      <c r="BV270" s="31"/>
      <c r="BW270" s="31"/>
      <c r="BX270" s="31"/>
      <c r="BY270" s="31"/>
      <c r="BZ270" s="31"/>
      <c r="CA270" s="31"/>
    </row>
    <row r="271" spans="1:79" ht="14.25" customHeight="1" x14ac:dyDescent="0.15">
      <c r="A271" s="54"/>
      <c r="E271" s="55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31"/>
      <c r="BU271" s="31"/>
      <c r="BV271" s="31"/>
      <c r="BW271" s="31"/>
      <c r="BX271" s="31"/>
      <c r="BY271" s="31"/>
      <c r="BZ271" s="31"/>
      <c r="CA271" s="31"/>
    </row>
    <row r="272" spans="1:79" ht="14.25" customHeight="1" x14ac:dyDescent="0.15">
      <c r="A272" s="54"/>
      <c r="E272" s="55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31"/>
      <c r="BU272" s="31"/>
      <c r="BV272" s="31"/>
      <c r="BW272" s="31"/>
      <c r="BX272" s="31"/>
      <c r="BY272" s="31"/>
      <c r="BZ272" s="31"/>
      <c r="CA272" s="31"/>
    </row>
    <row r="273" spans="1:79" ht="14.25" customHeight="1" x14ac:dyDescent="0.15">
      <c r="A273" s="54"/>
      <c r="E273" s="55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31"/>
      <c r="BU273" s="31"/>
      <c r="BV273" s="31"/>
      <c r="BW273" s="31"/>
      <c r="BX273" s="31"/>
      <c r="BY273" s="31"/>
      <c r="BZ273" s="31"/>
      <c r="CA273" s="31"/>
    </row>
    <row r="274" spans="1:79" ht="14.25" customHeight="1" x14ac:dyDescent="0.15">
      <c r="A274" s="54"/>
      <c r="E274" s="55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31"/>
      <c r="BU274" s="31"/>
      <c r="BV274" s="31"/>
      <c r="BW274" s="31"/>
      <c r="BX274" s="31"/>
      <c r="BY274" s="31"/>
      <c r="BZ274" s="31"/>
      <c r="CA274" s="31"/>
    </row>
    <row r="275" spans="1:79" ht="14.25" customHeight="1" x14ac:dyDescent="0.15">
      <c r="A275" s="54"/>
      <c r="E275" s="55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31"/>
      <c r="BU275" s="31"/>
      <c r="BV275" s="31"/>
      <c r="BW275" s="31"/>
      <c r="BX275" s="31"/>
      <c r="BY275" s="31"/>
      <c r="BZ275" s="31"/>
      <c r="CA275" s="31"/>
    </row>
    <row r="276" spans="1:79" ht="14.25" customHeight="1" x14ac:dyDescent="0.15">
      <c r="A276" s="54"/>
      <c r="E276" s="55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31"/>
      <c r="BU276" s="31"/>
      <c r="BV276" s="31"/>
      <c r="BW276" s="31"/>
      <c r="BX276" s="31"/>
      <c r="BY276" s="31"/>
      <c r="BZ276" s="31"/>
      <c r="CA276" s="31"/>
    </row>
    <row r="277" spans="1:79" ht="14.25" customHeight="1" x14ac:dyDescent="0.15">
      <c r="A277" s="54"/>
      <c r="E277" s="55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31"/>
      <c r="BU277" s="31"/>
      <c r="BV277" s="31"/>
      <c r="BW277" s="31"/>
      <c r="BX277" s="31"/>
      <c r="BY277" s="31"/>
      <c r="BZ277" s="31"/>
      <c r="CA277" s="31"/>
    </row>
    <row r="278" spans="1:79" ht="14.25" customHeight="1" x14ac:dyDescent="0.15">
      <c r="A278" s="54"/>
      <c r="E278" s="55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31"/>
      <c r="BU278" s="31"/>
      <c r="BV278" s="31"/>
      <c r="BW278" s="31"/>
      <c r="BX278" s="31"/>
      <c r="BY278" s="31"/>
      <c r="BZ278" s="31"/>
      <c r="CA278" s="31"/>
    </row>
    <row r="279" spans="1:79" ht="15.75" customHeight="1" x14ac:dyDescent="0.15"/>
    <row r="280" spans="1:79" ht="15.75" customHeight="1" x14ac:dyDescent="0.15"/>
    <row r="281" spans="1:79" ht="15.75" customHeight="1" x14ac:dyDescent="0.15"/>
    <row r="282" spans="1:79" ht="15.75" customHeight="1" x14ac:dyDescent="0.15"/>
    <row r="283" spans="1:79" ht="15.75" customHeight="1" x14ac:dyDescent="0.15"/>
    <row r="284" spans="1:79" ht="15.75" customHeight="1" x14ac:dyDescent="0.15"/>
    <row r="285" spans="1:79" ht="15.75" customHeight="1" x14ac:dyDescent="0.15"/>
    <row r="286" spans="1:79" ht="15.75" customHeight="1" x14ac:dyDescent="0.15"/>
    <row r="287" spans="1:79" ht="15.75" customHeight="1" x14ac:dyDescent="0.15"/>
    <row r="288" spans="1:79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915">
    <mergeCell ref="N9:N10"/>
    <mergeCell ref="Z66:Z67"/>
    <mergeCell ref="AA66:AA67"/>
    <mergeCell ref="AB66:AB67"/>
    <mergeCell ref="AC66:AC67"/>
    <mergeCell ref="AD66:AD67"/>
    <mergeCell ref="AV66:AV67"/>
    <mergeCell ref="AW66:AW67"/>
    <mergeCell ref="A66:A67"/>
    <mergeCell ref="B66:B67"/>
    <mergeCell ref="C66:C67"/>
    <mergeCell ref="D66:D67"/>
    <mergeCell ref="E66:E67"/>
    <mergeCell ref="F66:F67"/>
    <mergeCell ref="G66:G67"/>
    <mergeCell ref="AE66:AE67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BS66:BS67"/>
    <mergeCell ref="BL66:BL67"/>
    <mergeCell ref="BM66:BM67"/>
    <mergeCell ref="BN66:BN67"/>
    <mergeCell ref="BO66:BO67"/>
    <mergeCell ref="BP66:BP67"/>
    <mergeCell ref="BQ66:BQ67"/>
    <mergeCell ref="BR66:BR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AI59:AI61"/>
    <mergeCell ref="AJ59:AJ61"/>
    <mergeCell ref="AK59:AK61"/>
    <mergeCell ref="AX66:AX67"/>
    <mergeCell ref="AY66:AY67"/>
    <mergeCell ref="AZ66:AZ67"/>
    <mergeCell ref="BA66:BA67"/>
    <mergeCell ref="BB66:BB67"/>
    <mergeCell ref="BC66:BC67"/>
    <mergeCell ref="BD66:BD67"/>
    <mergeCell ref="BE66:BE67"/>
    <mergeCell ref="BF66:BF67"/>
    <mergeCell ref="BG66:BG67"/>
    <mergeCell ref="BH66:BH67"/>
    <mergeCell ref="BI66:BI67"/>
    <mergeCell ref="AL59:AL61"/>
    <mergeCell ref="AM59:AM61"/>
    <mergeCell ref="BF59:BF61"/>
    <mergeCell ref="BG59:BG61"/>
    <mergeCell ref="BH59:BH61"/>
    <mergeCell ref="BI59:BI61"/>
    <mergeCell ref="C59:C61"/>
    <mergeCell ref="D59:D61"/>
    <mergeCell ref="E59:E61"/>
    <mergeCell ref="F59:F61"/>
    <mergeCell ref="G59:G61"/>
    <mergeCell ref="W59:W61"/>
    <mergeCell ref="X59:X61"/>
    <mergeCell ref="Y59:Y61"/>
    <mergeCell ref="Z59:Z61"/>
    <mergeCell ref="AA59:AA61"/>
    <mergeCell ref="AB59:AB61"/>
    <mergeCell ref="AC59:AC61"/>
    <mergeCell ref="AD59:AD61"/>
    <mergeCell ref="AE59:AE61"/>
    <mergeCell ref="AF59:AF61"/>
    <mergeCell ref="AG59:AG61"/>
    <mergeCell ref="AH59:AH61"/>
    <mergeCell ref="BS59:BS61"/>
    <mergeCell ref="BL59:BL61"/>
    <mergeCell ref="BM59:BM61"/>
    <mergeCell ref="BN59:BN61"/>
    <mergeCell ref="BO59:BO61"/>
    <mergeCell ref="BP59:BP61"/>
    <mergeCell ref="BQ59:BQ61"/>
    <mergeCell ref="BR59:BR61"/>
    <mergeCell ref="AN59:AN61"/>
    <mergeCell ref="AO59:AO61"/>
    <mergeCell ref="AP59:AP61"/>
    <mergeCell ref="AQ59:AQ61"/>
    <mergeCell ref="AR59:AR61"/>
    <mergeCell ref="AS59:AS61"/>
    <mergeCell ref="AT59:AT61"/>
    <mergeCell ref="AU59:AU61"/>
    <mergeCell ref="AV59:AV61"/>
    <mergeCell ref="AW59:AW61"/>
    <mergeCell ref="A56:A58"/>
    <mergeCell ref="B56:B58"/>
    <mergeCell ref="C56:C58"/>
    <mergeCell ref="D56:D58"/>
    <mergeCell ref="E56:E58"/>
    <mergeCell ref="F56:F58"/>
    <mergeCell ref="G56:G58"/>
    <mergeCell ref="AX59:AX61"/>
    <mergeCell ref="AY59:AY61"/>
    <mergeCell ref="AZ59:AZ61"/>
    <mergeCell ref="BA59:BA61"/>
    <mergeCell ref="BB59:BB61"/>
    <mergeCell ref="BC59:BC61"/>
    <mergeCell ref="BD59:BD61"/>
    <mergeCell ref="BE59:BE61"/>
    <mergeCell ref="H59:H61"/>
    <mergeCell ref="I59:I61"/>
    <mergeCell ref="J59:J61"/>
    <mergeCell ref="K59:K61"/>
    <mergeCell ref="L59:L61"/>
    <mergeCell ref="M59:M61"/>
    <mergeCell ref="N59:N61"/>
    <mergeCell ref="O59:O61"/>
    <mergeCell ref="P59:P61"/>
    <mergeCell ref="Q59:Q61"/>
    <mergeCell ref="R59:R61"/>
    <mergeCell ref="S59:S61"/>
    <mergeCell ref="T59:T61"/>
    <mergeCell ref="U59:U61"/>
    <mergeCell ref="V59:V61"/>
    <mergeCell ref="A59:A61"/>
    <mergeCell ref="B59:B61"/>
    <mergeCell ref="AB56:AB58"/>
    <mergeCell ref="AC56:AC58"/>
    <mergeCell ref="AD56:AD58"/>
    <mergeCell ref="AE56:AE58"/>
    <mergeCell ref="AF56:AF58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AO56:AO58"/>
    <mergeCell ref="AP56:AP58"/>
    <mergeCell ref="AQ56:AQ58"/>
    <mergeCell ref="AR56:AR58"/>
    <mergeCell ref="BS56:BS58"/>
    <mergeCell ref="BL56:BL58"/>
    <mergeCell ref="BM56:BM58"/>
    <mergeCell ref="BN56:BN58"/>
    <mergeCell ref="BO56:BO58"/>
    <mergeCell ref="BP56:BP58"/>
    <mergeCell ref="BQ56:BQ58"/>
    <mergeCell ref="BR56:BR58"/>
    <mergeCell ref="H56:H58"/>
    <mergeCell ref="I56:I58"/>
    <mergeCell ref="J56:J58"/>
    <mergeCell ref="K56:K58"/>
    <mergeCell ref="L56:L58"/>
    <mergeCell ref="M56:M58"/>
    <mergeCell ref="N56:N58"/>
    <mergeCell ref="O56:O58"/>
    <mergeCell ref="P56:P58"/>
    <mergeCell ref="Q56:Q58"/>
    <mergeCell ref="R56:R58"/>
    <mergeCell ref="S56:S58"/>
    <mergeCell ref="T56:T58"/>
    <mergeCell ref="U56:U58"/>
    <mergeCell ref="V56:V58"/>
    <mergeCell ref="W56:W58"/>
    <mergeCell ref="X56:X58"/>
    <mergeCell ref="Y56:Y58"/>
    <mergeCell ref="Z56:Z58"/>
    <mergeCell ref="AA56:AA58"/>
    <mergeCell ref="AG54:AG55"/>
    <mergeCell ref="AH54:AH55"/>
    <mergeCell ref="AI54:AI55"/>
    <mergeCell ref="AJ54:AJ55"/>
    <mergeCell ref="AK54:AK55"/>
    <mergeCell ref="AX56:AX58"/>
    <mergeCell ref="AY56:AY58"/>
    <mergeCell ref="AZ56:AZ58"/>
    <mergeCell ref="BA56:BA58"/>
    <mergeCell ref="BB56:BB58"/>
    <mergeCell ref="BC56:BC58"/>
    <mergeCell ref="BD56:BD58"/>
    <mergeCell ref="BE56:BE58"/>
    <mergeCell ref="BF56:BF58"/>
    <mergeCell ref="BG56:BG58"/>
    <mergeCell ref="BH56:BH58"/>
    <mergeCell ref="BI56:BI58"/>
    <mergeCell ref="AS56:AS58"/>
    <mergeCell ref="AT56:AT58"/>
    <mergeCell ref="AU56:AU58"/>
    <mergeCell ref="AV56:AV58"/>
    <mergeCell ref="AW56:AW58"/>
    <mergeCell ref="A54:A55"/>
    <mergeCell ref="B54:B55"/>
    <mergeCell ref="C54:C55"/>
    <mergeCell ref="D54:D55"/>
    <mergeCell ref="E54:E55"/>
    <mergeCell ref="F54:F55"/>
    <mergeCell ref="G54:G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BS54:BS55"/>
    <mergeCell ref="BL54:BL55"/>
    <mergeCell ref="BM54:BM55"/>
    <mergeCell ref="BN54:BN55"/>
    <mergeCell ref="BO54:BO55"/>
    <mergeCell ref="BP54:BP55"/>
    <mergeCell ref="BQ54:BQ55"/>
    <mergeCell ref="BR54:BR55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A50:A52"/>
    <mergeCell ref="B50:B52"/>
    <mergeCell ref="C50:C52"/>
    <mergeCell ref="D50:D52"/>
    <mergeCell ref="E50:E52"/>
    <mergeCell ref="F50:F52"/>
    <mergeCell ref="G50:G52"/>
    <mergeCell ref="AX54:AX55"/>
    <mergeCell ref="AY54:AY55"/>
    <mergeCell ref="AZ54:AZ55"/>
    <mergeCell ref="BA54:BA55"/>
    <mergeCell ref="BB54:BB55"/>
    <mergeCell ref="BC54:BC55"/>
    <mergeCell ref="BD54:BD55"/>
    <mergeCell ref="BE54:BE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AL54:AL55"/>
    <mergeCell ref="AM54:AM55"/>
    <mergeCell ref="AB50:AB52"/>
    <mergeCell ref="AC50:AC52"/>
    <mergeCell ref="AD50:AD52"/>
    <mergeCell ref="AE50:AE52"/>
    <mergeCell ref="AF50:AF52"/>
    <mergeCell ref="AG50:AG52"/>
    <mergeCell ref="AH50:AH52"/>
    <mergeCell ref="AI50:AI52"/>
    <mergeCell ref="AJ50:AJ52"/>
    <mergeCell ref="AK50:AK52"/>
    <mergeCell ref="AL50:AL52"/>
    <mergeCell ref="AM50:AM52"/>
    <mergeCell ref="AN50:AN52"/>
    <mergeCell ref="AO50:AO52"/>
    <mergeCell ref="AP50:AP52"/>
    <mergeCell ref="AQ50:AQ52"/>
    <mergeCell ref="AR50:AR52"/>
    <mergeCell ref="BS50:BS52"/>
    <mergeCell ref="BL50:BL52"/>
    <mergeCell ref="BM50:BM52"/>
    <mergeCell ref="BN50:BN52"/>
    <mergeCell ref="BO50:BO52"/>
    <mergeCell ref="BP50:BP52"/>
    <mergeCell ref="BQ50:BQ52"/>
    <mergeCell ref="BR50:BR52"/>
    <mergeCell ref="H50:H52"/>
    <mergeCell ref="I50:I52"/>
    <mergeCell ref="J50:J52"/>
    <mergeCell ref="K50:K52"/>
    <mergeCell ref="L50:L52"/>
    <mergeCell ref="M50:M52"/>
    <mergeCell ref="N50:N52"/>
    <mergeCell ref="O50:O52"/>
    <mergeCell ref="P50:P52"/>
    <mergeCell ref="Q50:Q52"/>
    <mergeCell ref="R50:R52"/>
    <mergeCell ref="S50:S52"/>
    <mergeCell ref="T50:T52"/>
    <mergeCell ref="U50:U52"/>
    <mergeCell ref="V50:V52"/>
    <mergeCell ref="W50:W52"/>
    <mergeCell ref="X50:X52"/>
    <mergeCell ref="Y50:Y52"/>
    <mergeCell ref="Z50:Z52"/>
    <mergeCell ref="AA50:AA52"/>
    <mergeCell ref="AI47:AI49"/>
    <mergeCell ref="AJ47:AJ49"/>
    <mergeCell ref="AK47:AK49"/>
    <mergeCell ref="AX50:AX52"/>
    <mergeCell ref="AY50:AY52"/>
    <mergeCell ref="AZ50:AZ52"/>
    <mergeCell ref="BA50:BA52"/>
    <mergeCell ref="BB50:BB52"/>
    <mergeCell ref="BC50:BC52"/>
    <mergeCell ref="BD50:BD52"/>
    <mergeCell ref="BE50:BE52"/>
    <mergeCell ref="BF50:BF52"/>
    <mergeCell ref="BG50:BG52"/>
    <mergeCell ref="BH50:BH52"/>
    <mergeCell ref="BI50:BI52"/>
    <mergeCell ref="BJ50:BJ52"/>
    <mergeCell ref="BK50:BK52"/>
    <mergeCell ref="AS50:AS52"/>
    <mergeCell ref="AT50:AT52"/>
    <mergeCell ref="AU50:AU52"/>
    <mergeCell ref="AV50:AV52"/>
    <mergeCell ref="AW50:AW52"/>
    <mergeCell ref="BJ47:BJ49"/>
    <mergeCell ref="BK47:BK49"/>
    <mergeCell ref="A47:A49"/>
    <mergeCell ref="B47:B49"/>
    <mergeCell ref="C47:C49"/>
    <mergeCell ref="D47:D49"/>
    <mergeCell ref="E47:E49"/>
    <mergeCell ref="F47:F49"/>
    <mergeCell ref="G47:G49"/>
    <mergeCell ref="W47:W49"/>
    <mergeCell ref="X47:X49"/>
    <mergeCell ref="Y47:Y49"/>
    <mergeCell ref="Z47:Z49"/>
    <mergeCell ref="AA47:AA49"/>
    <mergeCell ref="AB47:AB49"/>
    <mergeCell ref="AC47:AC49"/>
    <mergeCell ref="AD47:AD49"/>
    <mergeCell ref="AE47:AE49"/>
    <mergeCell ref="AF47:AF49"/>
    <mergeCell ref="BS47:BS49"/>
    <mergeCell ref="BL47:BL49"/>
    <mergeCell ref="BM47:BM49"/>
    <mergeCell ref="BN47:BN49"/>
    <mergeCell ref="BO47:BO49"/>
    <mergeCell ref="BP47:BP49"/>
    <mergeCell ref="BQ47:BQ49"/>
    <mergeCell ref="BR47:BR49"/>
    <mergeCell ref="AN47:AN49"/>
    <mergeCell ref="AO47:AO49"/>
    <mergeCell ref="AP47:AP49"/>
    <mergeCell ref="AQ47:AQ49"/>
    <mergeCell ref="AR47:AR49"/>
    <mergeCell ref="AS47:AS49"/>
    <mergeCell ref="AT47:AT49"/>
    <mergeCell ref="AU47:AU49"/>
    <mergeCell ref="AV47:AV49"/>
    <mergeCell ref="AW47:AW49"/>
    <mergeCell ref="AS14:AS17"/>
    <mergeCell ref="AT14:AT17"/>
    <mergeCell ref="AU14:AU17"/>
    <mergeCell ref="AV14:AV17"/>
    <mergeCell ref="AW14:AW17"/>
    <mergeCell ref="A14:A17"/>
    <mergeCell ref="B14:B17"/>
    <mergeCell ref="C14:C17"/>
    <mergeCell ref="D14:D17"/>
    <mergeCell ref="E14:E17"/>
    <mergeCell ref="F14:F17"/>
    <mergeCell ref="G14:G17"/>
    <mergeCell ref="AX47:AX49"/>
    <mergeCell ref="AY47:AY49"/>
    <mergeCell ref="AZ47:AZ49"/>
    <mergeCell ref="BA47:BA49"/>
    <mergeCell ref="BB47:BB49"/>
    <mergeCell ref="H47:H49"/>
    <mergeCell ref="I47:I49"/>
    <mergeCell ref="J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U47:U49"/>
    <mergeCell ref="V47:V49"/>
    <mergeCell ref="AB14:AB17"/>
    <mergeCell ref="AC14:AC17"/>
    <mergeCell ref="AD14:AD17"/>
    <mergeCell ref="AE14:AE17"/>
    <mergeCell ref="AF14:AF17"/>
    <mergeCell ref="AG14:AG17"/>
    <mergeCell ref="AH14:AH17"/>
    <mergeCell ref="AI14:AI17"/>
    <mergeCell ref="AJ14:AJ17"/>
    <mergeCell ref="AK14:AK17"/>
    <mergeCell ref="AL14:AL17"/>
    <mergeCell ref="AM14:AM17"/>
    <mergeCell ref="AN14:AN17"/>
    <mergeCell ref="AO14:AO17"/>
    <mergeCell ref="AP14:AP17"/>
    <mergeCell ref="AQ14:AQ17"/>
    <mergeCell ref="AR14:AR17"/>
    <mergeCell ref="BS14:BS17"/>
    <mergeCell ref="BL14:BL17"/>
    <mergeCell ref="BM14:BM17"/>
    <mergeCell ref="BN14:BN17"/>
    <mergeCell ref="BO14:BO17"/>
    <mergeCell ref="BP14:BP17"/>
    <mergeCell ref="BQ14:BQ17"/>
    <mergeCell ref="BR14:BR17"/>
    <mergeCell ref="H14:H17"/>
    <mergeCell ref="I14:I17"/>
    <mergeCell ref="J14:J17"/>
    <mergeCell ref="K14:K17"/>
    <mergeCell ref="L14:L17"/>
    <mergeCell ref="M14:M17"/>
    <mergeCell ref="N14:N17"/>
    <mergeCell ref="O14:O17"/>
    <mergeCell ref="P14:P17"/>
    <mergeCell ref="Q14:Q17"/>
    <mergeCell ref="R14:R17"/>
    <mergeCell ref="S14:S17"/>
    <mergeCell ref="T14:T17"/>
    <mergeCell ref="U14:U17"/>
    <mergeCell ref="V14:V17"/>
    <mergeCell ref="W14:W17"/>
    <mergeCell ref="X14:X17"/>
    <mergeCell ref="Y14:Y17"/>
    <mergeCell ref="Z14:Z17"/>
    <mergeCell ref="AA14:AA17"/>
    <mergeCell ref="AU74:AU76"/>
    <mergeCell ref="AV74:AV76"/>
    <mergeCell ref="AW74:AW76"/>
    <mergeCell ref="AX14:AX17"/>
    <mergeCell ref="AY14:AY17"/>
    <mergeCell ref="AZ14:AZ17"/>
    <mergeCell ref="BA14:BA17"/>
    <mergeCell ref="BB14:BB17"/>
    <mergeCell ref="BC14:BC17"/>
    <mergeCell ref="BD14:BD17"/>
    <mergeCell ref="BE14:BE17"/>
    <mergeCell ref="BF14:BF17"/>
    <mergeCell ref="BG14:BG17"/>
    <mergeCell ref="BH14:BH17"/>
    <mergeCell ref="BI14:BI17"/>
    <mergeCell ref="BJ14:BJ17"/>
    <mergeCell ref="BK14:BK17"/>
    <mergeCell ref="BC47:BC49"/>
    <mergeCell ref="BD47:BD49"/>
    <mergeCell ref="BE47:BE49"/>
    <mergeCell ref="BF54:BF55"/>
    <mergeCell ref="BG54:BG55"/>
    <mergeCell ref="BH54:BH55"/>
    <mergeCell ref="BI54:BI55"/>
    <mergeCell ref="BJ54:BJ55"/>
    <mergeCell ref="BK54:BK55"/>
    <mergeCell ref="BJ56:BJ58"/>
    <mergeCell ref="BK56:BK58"/>
    <mergeCell ref="BJ59:BJ61"/>
    <mergeCell ref="BK59:BK61"/>
    <mergeCell ref="BJ66:BJ67"/>
    <mergeCell ref="BK66:BK67"/>
    <mergeCell ref="AD74:AD76"/>
    <mergeCell ref="AE74:AE76"/>
    <mergeCell ref="AF74:AF76"/>
    <mergeCell ref="AG74:AG76"/>
    <mergeCell ref="AH74:AH76"/>
    <mergeCell ref="AI74:AI76"/>
    <mergeCell ref="AJ74:AJ76"/>
    <mergeCell ref="AK74:AK76"/>
    <mergeCell ref="AL74:AL76"/>
    <mergeCell ref="AM74:AM76"/>
    <mergeCell ref="AN74:AN76"/>
    <mergeCell ref="AO74:AO76"/>
    <mergeCell ref="AP74:AP76"/>
    <mergeCell ref="AQ74:AQ76"/>
    <mergeCell ref="AR74:AR76"/>
    <mergeCell ref="AS74:AS76"/>
    <mergeCell ref="AT74:AT76"/>
    <mergeCell ref="BA74:BA76"/>
    <mergeCell ref="BB74:BB76"/>
    <mergeCell ref="BC74:BC76"/>
    <mergeCell ref="BD74:BD76"/>
    <mergeCell ref="BE74:BE76"/>
    <mergeCell ref="BF74:BF76"/>
    <mergeCell ref="BG74:BG76"/>
    <mergeCell ref="BH74:BH76"/>
    <mergeCell ref="BI74:BI76"/>
    <mergeCell ref="BJ74:BJ76"/>
    <mergeCell ref="BK74:BK76"/>
    <mergeCell ref="BS74:BS76"/>
    <mergeCell ref="BL74:BL76"/>
    <mergeCell ref="BM74:BM76"/>
    <mergeCell ref="BN74:BN76"/>
    <mergeCell ref="BO74:BO76"/>
    <mergeCell ref="BP74:BP76"/>
    <mergeCell ref="BQ74:BQ76"/>
    <mergeCell ref="BR74:BR76"/>
    <mergeCell ref="AX74:AX76"/>
    <mergeCell ref="AY74:AY76"/>
    <mergeCell ref="AZ74:AZ76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R74:R76"/>
    <mergeCell ref="S74:S76"/>
    <mergeCell ref="T74:T76"/>
    <mergeCell ref="U74:U76"/>
    <mergeCell ref="V74:V76"/>
    <mergeCell ref="W74:W76"/>
    <mergeCell ref="X74:X76"/>
    <mergeCell ref="Y74:Y76"/>
    <mergeCell ref="Z74:Z76"/>
    <mergeCell ref="AA74:AA76"/>
    <mergeCell ref="AB74:AB76"/>
    <mergeCell ref="AC74:AC76"/>
    <mergeCell ref="W12:W13"/>
    <mergeCell ref="X12:X13"/>
    <mergeCell ref="Y12:Y13"/>
    <mergeCell ref="Z12:Z13"/>
    <mergeCell ref="AA12:AA13"/>
    <mergeCell ref="AQ12:AQ13"/>
    <mergeCell ref="AR12:AR13"/>
    <mergeCell ref="AS12:AS13"/>
    <mergeCell ref="AT12:AT13"/>
    <mergeCell ref="AU12:AU13"/>
    <mergeCell ref="AV12:AV13"/>
    <mergeCell ref="AW12:AW13"/>
    <mergeCell ref="A12:A13"/>
    <mergeCell ref="B12:B13"/>
    <mergeCell ref="C12:C13"/>
    <mergeCell ref="D12:D13"/>
    <mergeCell ref="E12:E13"/>
    <mergeCell ref="F12:F13"/>
    <mergeCell ref="G12:G13"/>
    <mergeCell ref="BH12:BH13"/>
    <mergeCell ref="BI12:BI13"/>
    <mergeCell ref="BJ12:BJ13"/>
    <mergeCell ref="BK12:BK13"/>
    <mergeCell ref="AB12:AB13"/>
    <mergeCell ref="AC12:AC13"/>
    <mergeCell ref="AD12:AD13"/>
    <mergeCell ref="AE12:AE13"/>
    <mergeCell ref="BS12:BS13"/>
    <mergeCell ref="BL12:BL13"/>
    <mergeCell ref="BM12:BM13"/>
    <mergeCell ref="BN12:BN13"/>
    <mergeCell ref="BO12:BO13"/>
    <mergeCell ref="BP12:BP13"/>
    <mergeCell ref="BQ12:BQ13"/>
    <mergeCell ref="BR12:BR13"/>
    <mergeCell ref="F7:H7"/>
    <mergeCell ref="A9:A11"/>
    <mergeCell ref="B9:B11"/>
    <mergeCell ref="C9:C11"/>
    <mergeCell ref="D9:D11"/>
    <mergeCell ref="E9:E11"/>
    <mergeCell ref="F9:F11"/>
    <mergeCell ref="AX12:AX13"/>
    <mergeCell ref="AY12:AY13"/>
    <mergeCell ref="AZ12:AZ13"/>
    <mergeCell ref="BA12:BA13"/>
    <mergeCell ref="BB12:BB13"/>
    <mergeCell ref="BC12:BC13"/>
    <mergeCell ref="BD12:BD13"/>
    <mergeCell ref="BE12:BE13"/>
    <mergeCell ref="BF12:BF13"/>
    <mergeCell ref="BG12:B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F1:Q1"/>
    <mergeCell ref="F2:Q2"/>
    <mergeCell ref="F3:Q3"/>
    <mergeCell ref="F4:H4"/>
    <mergeCell ref="F5:H5"/>
    <mergeCell ref="F6:H6"/>
    <mergeCell ref="R8:AB8"/>
    <mergeCell ref="AC8:AM8"/>
    <mergeCell ref="AN8:AR8"/>
    <mergeCell ref="BO8:BS8"/>
    <mergeCell ref="G9:G11"/>
    <mergeCell ref="H9:H11"/>
    <mergeCell ref="I9:I11"/>
    <mergeCell ref="J9:M10"/>
    <mergeCell ref="O9:O11"/>
    <mergeCell ref="P9:P11"/>
    <mergeCell ref="Q9:Q11"/>
    <mergeCell ref="R9:T10"/>
    <mergeCell ref="U9:W10"/>
    <mergeCell ref="X9:X11"/>
    <mergeCell ref="Y9:Y11"/>
    <mergeCell ref="Z9:Z11"/>
    <mergeCell ref="AA9:AA11"/>
    <mergeCell ref="AB9:AB11"/>
    <mergeCell ref="AC9:AE10"/>
    <mergeCell ref="AF9:AH10"/>
    <mergeCell ref="AI9:AI11"/>
    <mergeCell ref="BK9:BK11"/>
    <mergeCell ref="AS8:BC8"/>
    <mergeCell ref="BD8:BN8"/>
    <mergeCell ref="BM9:BM11"/>
    <mergeCell ref="BN9:BN11"/>
    <mergeCell ref="BL9:BL11"/>
    <mergeCell ref="AZ9:AZ11"/>
    <mergeCell ref="BA9:BA11"/>
    <mergeCell ref="BB9:BB11"/>
    <mergeCell ref="BC9:BC11"/>
    <mergeCell ref="BD9:BF10"/>
    <mergeCell ref="BG9:BI10"/>
    <mergeCell ref="BJ9:BJ11"/>
    <mergeCell ref="BR9:BR11"/>
    <mergeCell ref="BS9:BS11"/>
    <mergeCell ref="BO9:BO11"/>
    <mergeCell ref="BP9:BP11"/>
    <mergeCell ref="BQ9:BQ11"/>
    <mergeCell ref="AV71:AV73"/>
    <mergeCell ref="AW71:AW73"/>
    <mergeCell ref="A71:A73"/>
    <mergeCell ref="B71:B73"/>
    <mergeCell ref="C71:C73"/>
    <mergeCell ref="D71:D73"/>
    <mergeCell ref="E71:E73"/>
    <mergeCell ref="F71:F73"/>
    <mergeCell ref="G71:G73"/>
    <mergeCell ref="AV9:AX10"/>
    <mergeCell ref="AY9:AY11"/>
    <mergeCell ref="AM9:AM11"/>
    <mergeCell ref="AN9:AN11"/>
    <mergeCell ref="AO9:AO11"/>
    <mergeCell ref="AP9:AP11"/>
    <mergeCell ref="AQ9:AQ11"/>
    <mergeCell ref="AR9:AR11"/>
    <mergeCell ref="AS9:AU10"/>
    <mergeCell ref="AJ9:AJ11"/>
    <mergeCell ref="AK9:AK11"/>
    <mergeCell ref="AL9:AL11"/>
    <mergeCell ref="AF12:AF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O12:AO13"/>
    <mergeCell ref="AP12:AP13"/>
    <mergeCell ref="AE71:AE73"/>
    <mergeCell ref="AF71:AF73"/>
    <mergeCell ref="AG71:AG73"/>
    <mergeCell ref="AH71:AH73"/>
    <mergeCell ref="AI71:AI73"/>
    <mergeCell ref="AJ71:AJ73"/>
    <mergeCell ref="AK71:AK73"/>
    <mergeCell ref="AL71:AL73"/>
    <mergeCell ref="AM71:AM73"/>
    <mergeCell ref="AN71:AN73"/>
    <mergeCell ref="AO71:AO73"/>
    <mergeCell ref="AP71:AP73"/>
    <mergeCell ref="AQ71:AQ73"/>
    <mergeCell ref="AR71:AR73"/>
    <mergeCell ref="AS71:AS73"/>
    <mergeCell ref="AT71:AT73"/>
    <mergeCell ref="AU71:AU73"/>
    <mergeCell ref="BL71:BL73"/>
    <mergeCell ref="BM71:BM73"/>
    <mergeCell ref="BN71:BN73"/>
    <mergeCell ref="BO71:BO73"/>
    <mergeCell ref="BP71:BP73"/>
    <mergeCell ref="BQ71:BQ73"/>
    <mergeCell ref="BR71:BR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U71:U73"/>
    <mergeCell ref="V71:V73"/>
    <mergeCell ref="W71:W73"/>
    <mergeCell ref="X71:X73"/>
    <mergeCell ref="Y71:Y73"/>
    <mergeCell ref="Z71:Z73"/>
    <mergeCell ref="AA71:AA73"/>
    <mergeCell ref="AB71:AB73"/>
    <mergeCell ref="AC71:AC73"/>
    <mergeCell ref="AD71:AD73"/>
    <mergeCell ref="AX71:AX73"/>
    <mergeCell ref="AY71:AY73"/>
    <mergeCell ref="AZ71:AZ73"/>
    <mergeCell ref="BA71:BA73"/>
    <mergeCell ref="BB71:BB73"/>
    <mergeCell ref="BC71:BC73"/>
    <mergeCell ref="BD71:BD73"/>
    <mergeCell ref="BE71:BE73"/>
    <mergeCell ref="BF71:BF73"/>
    <mergeCell ref="BG71:BG73"/>
    <mergeCell ref="BH71:BH73"/>
    <mergeCell ref="BI71:BI73"/>
    <mergeCell ref="BJ71:BJ73"/>
    <mergeCell ref="BK71:BK73"/>
    <mergeCell ref="BS71:BS73"/>
    <mergeCell ref="AN68:AN70"/>
    <mergeCell ref="AO68:AO70"/>
    <mergeCell ref="AP68:AP70"/>
    <mergeCell ref="AQ68:AQ70"/>
    <mergeCell ref="AR68:AR70"/>
    <mergeCell ref="AS68:AS70"/>
    <mergeCell ref="AT68:AT70"/>
    <mergeCell ref="AU68:AU70"/>
    <mergeCell ref="AV68:AV70"/>
    <mergeCell ref="AW68:AW70"/>
    <mergeCell ref="A68:A70"/>
    <mergeCell ref="B68:B70"/>
    <mergeCell ref="C68:C70"/>
    <mergeCell ref="D68:D70"/>
    <mergeCell ref="E68:E70"/>
    <mergeCell ref="F68:F70"/>
    <mergeCell ref="G68:G70"/>
    <mergeCell ref="W68:W70"/>
    <mergeCell ref="X68:X70"/>
    <mergeCell ref="Y68:Y70"/>
    <mergeCell ref="Z68:Z70"/>
    <mergeCell ref="AA68:AA70"/>
    <mergeCell ref="AB68:AB70"/>
    <mergeCell ref="AC68:AC70"/>
    <mergeCell ref="AD68:AD70"/>
    <mergeCell ref="AE68:AE70"/>
    <mergeCell ref="AF68:AF70"/>
    <mergeCell ref="AG68:AG70"/>
    <mergeCell ref="AH68:AH70"/>
    <mergeCell ref="AI68:AI70"/>
    <mergeCell ref="AJ68:AJ70"/>
    <mergeCell ref="AK68:AK70"/>
    <mergeCell ref="BF68:BF70"/>
    <mergeCell ref="BG68:BG70"/>
    <mergeCell ref="BH68:BH70"/>
    <mergeCell ref="BI68:BI70"/>
    <mergeCell ref="BJ68:BJ70"/>
    <mergeCell ref="BK68:BK70"/>
    <mergeCell ref="BS68:BS70"/>
    <mergeCell ref="BL68:BL70"/>
    <mergeCell ref="BM68:BM70"/>
    <mergeCell ref="BN68:BN70"/>
    <mergeCell ref="BO68:BO70"/>
    <mergeCell ref="BP68:BP70"/>
    <mergeCell ref="BQ68:BQ70"/>
    <mergeCell ref="BR68:BR70"/>
    <mergeCell ref="A62:A65"/>
    <mergeCell ref="B62:B65"/>
    <mergeCell ref="C62:C65"/>
    <mergeCell ref="D62:D65"/>
    <mergeCell ref="E62:E65"/>
    <mergeCell ref="F62:F65"/>
    <mergeCell ref="G62:G65"/>
    <mergeCell ref="AX68:AX70"/>
    <mergeCell ref="AY68:AY70"/>
    <mergeCell ref="AZ68:AZ70"/>
    <mergeCell ref="BA68:BA70"/>
    <mergeCell ref="BB68:BB70"/>
    <mergeCell ref="BC68:BC70"/>
    <mergeCell ref="BD68:BD70"/>
    <mergeCell ref="BE68:BE70"/>
    <mergeCell ref="H68:H70"/>
    <mergeCell ref="I68:I70"/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  <mergeCell ref="S68:S70"/>
    <mergeCell ref="T68:T70"/>
    <mergeCell ref="U68:U70"/>
    <mergeCell ref="V68:V70"/>
    <mergeCell ref="AL68:AL70"/>
    <mergeCell ref="AM68:AM70"/>
    <mergeCell ref="Z62:Z65"/>
    <mergeCell ref="AA62:AA65"/>
    <mergeCell ref="AB62:AB65"/>
    <mergeCell ref="AC62:AC65"/>
    <mergeCell ref="AD62:AD65"/>
    <mergeCell ref="AE62:AE65"/>
    <mergeCell ref="AF62:AF65"/>
    <mergeCell ref="AG62:AG65"/>
    <mergeCell ref="AH62:AH65"/>
    <mergeCell ref="AI62:AI65"/>
    <mergeCell ref="AJ62:AJ65"/>
    <mergeCell ref="AK62:AK65"/>
    <mergeCell ref="AL62:AL65"/>
    <mergeCell ref="AM62:AM65"/>
    <mergeCell ref="AN62:AN65"/>
    <mergeCell ref="AO62:AO65"/>
    <mergeCell ref="AP62:AP65"/>
    <mergeCell ref="BJ62:BJ65"/>
    <mergeCell ref="BK62:BK65"/>
    <mergeCell ref="BS62:BS65"/>
    <mergeCell ref="BL62:BL65"/>
    <mergeCell ref="BM62:BM65"/>
    <mergeCell ref="BN62:BN65"/>
    <mergeCell ref="BO62:BO65"/>
    <mergeCell ref="BP62:BP65"/>
    <mergeCell ref="BQ62:BQ65"/>
    <mergeCell ref="BR62:BR65"/>
    <mergeCell ref="H62:H65"/>
    <mergeCell ref="I62:I65"/>
    <mergeCell ref="J62:J65"/>
    <mergeCell ref="K62:K65"/>
    <mergeCell ref="L62:L65"/>
    <mergeCell ref="M62:M65"/>
    <mergeCell ref="N62:N65"/>
    <mergeCell ref="O62:O65"/>
    <mergeCell ref="P62:P65"/>
    <mergeCell ref="Q62:Q65"/>
    <mergeCell ref="R62:R65"/>
    <mergeCell ref="S62:S65"/>
    <mergeCell ref="T62:T65"/>
    <mergeCell ref="U62:U65"/>
    <mergeCell ref="V62:V65"/>
    <mergeCell ref="W62:W65"/>
    <mergeCell ref="X62:X65"/>
    <mergeCell ref="Y62:Y65"/>
    <mergeCell ref="AG45:AG46"/>
    <mergeCell ref="AH45:AH46"/>
    <mergeCell ref="AI45:AI46"/>
    <mergeCell ref="AJ45:AJ46"/>
    <mergeCell ref="AK45:AK46"/>
    <mergeCell ref="AX62:AX65"/>
    <mergeCell ref="AY62:AY65"/>
    <mergeCell ref="AZ62:AZ65"/>
    <mergeCell ref="BA62:BA65"/>
    <mergeCell ref="BB62:BB65"/>
    <mergeCell ref="BC62:BC65"/>
    <mergeCell ref="BD62:BD65"/>
    <mergeCell ref="BE62:BE65"/>
    <mergeCell ref="BF62:BF65"/>
    <mergeCell ref="BG62:BG65"/>
    <mergeCell ref="BH62:BH65"/>
    <mergeCell ref="BI62:BI65"/>
    <mergeCell ref="AQ62:AQ65"/>
    <mergeCell ref="AR62:AR65"/>
    <mergeCell ref="AS62:AS65"/>
    <mergeCell ref="AT62:AT65"/>
    <mergeCell ref="AU62:AU65"/>
    <mergeCell ref="AV62:AV65"/>
    <mergeCell ref="AW62:AW65"/>
    <mergeCell ref="AL47:AL49"/>
    <mergeCell ref="AM47:AM49"/>
    <mergeCell ref="BF47:BF49"/>
    <mergeCell ref="BG47:BG49"/>
    <mergeCell ref="BH47:BH49"/>
    <mergeCell ref="BI47:BI49"/>
    <mergeCell ref="AG47:AG49"/>
    <mergeCell ref="AH47:AH49"/>
    <mergeCell ref="A45:A46"/>
    <mergeCell ref="B45:B46"/>
    <mergeCell ref="C45:C46"/>
    <mergeCell ref="D45:D46"/>
    <mergeCell ref="E45:E46"/>
    <mergeCell ref="F45:F46"/>
    <mergeCell ref="G45:G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L45:AL46"/>
    <mergeCell ref="AM45:AM46"/>
    <mergeCell ref="BF45:BF46"/>
    <mergeCell ref="BG45:BG46"/>
    <mergeCell ref="BH45:BH46"/>
    <mergeCell ref="BI45:BI46"/>
    <mergeCell ref="BJ45:BJ46"/>
    <mergeCell ref="BK45:BK46"/>
    <mergeCell ref="BS45:BS46"/>
    <mergeCell ref="BL45:BL46"/>
    <mergeCell ref="BM45:BM46"/>
    <mergeCell ref="BN45:BN46"/>
    <mergeCell ref="BO45:BO46"/>
    <mergeCell ref="BP45:BP46"/>
    <mergeCell ref="BQ45:BQ46"/>
    <mergeCell ref="BR45:BR46"/>
    <mergeCell ref="AN45:AN46"/>
    <mergeCell ref="AO45:AO46"/>
    <mergeCell ref="AP45:AP46"/>
    <mergeCell ref="AQ45:AQ46"/>
    <mergeCell ref="AR45:AR46"/>
    <mergeCell ref="AS45:AS46"/>
    <mergeCell ref="AT45:AT46"/>
    <mergeCell ref="AU45:AU46"/>
    <mergeCell ref="AV45:AV46"/>
    <mergeCell ref="AW45:AW46"/>
    <mergeCell ref="AV43:AV44"/>
    <mergeCell ref="AW43:AW44"/>
    <mergeCell ref="A43:A44"/>
    <mergeCell ref="B43:B44"/>
    <mergeCell ref="C43:C44"/>
    <mergeCell ref="D43:D44"/>
    <mergeCell ref="E43:E44"/>
    <mergeCell ref="F43:F44"/>
    <mergeCell ref="G43:G44"/>
    <mergeCell ref="AX45:AX46"/>
    <mergeCell ref="AY45:AY46"/>
    <mergeCell ref="AZ45:AZ46"/>
    <mergeCell ref="BA45:BA46"/>
    <mergeCell ref="BB45:BB46"/>
    <mergeCell ref="BC45:BC46"/>
    <mergeCell ref="BD45:BD46"/>
    <mergeCell ref="BE45:BE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AE43:AE44"/>
    <mergeCell ref="AF43:AF44"/>
    <mergeCell ref="AG43:AG44"/>
    <mergeCell ref="AH43:AH44"/>
    <mergeCell ref="AI43:AI44"/>
    <mergeCell ref="AJ43:AJ44"/>
    <mergeCell ref="AK43:AK44"/>
    <mergeCell ref="AL43:AL44"/>
    <mergeCell ref="AM43:AM44"/>
    <mergeCell ref="AN43:AN44"/>
    <mergeCell ref="AO43:AO44"/>
    <mergeCell ref="AP43:AP44"/>
    <mergeCell ref="AQ43:AQ44"/>
    <mergeCell ref="AR43:AR44"/>
    <mergeCell ref="AS43:AS44"/>
    <mergeCell ref="AT43:AT44"/>
    <mergeCell ref="AU43:AU44"/>
    <mergeCell ref="BL43:BL44"/>
    <mergeCell ref="BM43:BM44"/>
    <mergeCell ref="BN43:BN44"/>
    <mergeCell ref="BO43:BO44"/>
    <mergeCell ref="BP43:BP44"/>
    <mergeCell ref="BQ43:BQ44"/>
    <mergeCell ref="BR43:BR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X43:AX44"/>
    <mergeCell ref="AY43:AY44"/>
    <mergeCell ref="AZ43:AZ44"/>
    <mergeCell ref="BA43:BA44"/>
    <mergeCell ref="BB43:BB44"/>
    <mergeCell ref="BC43:BC44"/>
    <mergeCell ref="BD43:BD44"/>
    <mergeCell ref="BE43:BE44"/>
    <mergeCell ref="BF43:BF44"/>
    <mergeCell ref="BG43:BG44"/>
    <mergeCell ref="BH43:BH44"/>
    <mergeCell ref="BI43:BI44"/>
    <mergeCell ref="BJ43:BJ44"/>
    <mergeCell ref="BK43:BK44"/>
    <mergeCell ref="BS43:BS44"/>
    <mergeCell ref="AN41:AN42"/>
    <mergeCell ref="AO41:AO42"/>
    <mergeCell ref="AP41:AP42"/>
    <mergeCell ref="AQ41:AQ42"/>
    <mergeCell ref="AR41:AR42"/>
    <mergeCell ref="AS41:AS42"/>
    <mergeCell ref="AT41:AT42"/>
    <mergeCell ref="AU41:AU42"/>
    <mergeCell ref="AV41:AV42"/>
    <mergeCell ref="AW41:AW42"/>
    <mergeCell ref="A41:A42"/>
    <mergeCell ref="B41:B42"/>
    <mergeCell ref="C41:C42"/>
    <mergeCell ref="D41:D42"/>
    <mergeCell ref="E41:E42"/>
    <mergeCell ref="F41:F42"/>
    <mergeCell ref="G41:G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AK41:AK42"/>
    <mergeCell ref="BF41:BF42"/>
    <mergeCell ref="BG41:BG42"/>
    <mergeCell ref="BH41:BH42"/>
    <mergeCell ref="BI41:BI42"/>
    <mergeCell ref="BJ41:BJ42"/>
    <mergeCell ref="BK41:BK42"/>
    <mergeCell ref="BS41:BS42"/>
    <mergeCell ref="BL41:BL42"/>
    <mergeCell ref="BM41:BM42"/>
    <mergeCell ref="BN41:BN42"/>
    <mergeCell ref="BO41:BO42"/>
    <mergeCell ref="BP41:BP42"/>
    <mergeCell ref="BQ41:BQ42"/>
    <mergeCell ref="BR41:BR42"/>
    <mergeCell ref="A39:A40"/>
    <mergeCell ref="B39:B40"/>
    <mergeCell ref="C39:C40"/>
    <mergeCell ref="D39:D40"/>
    <mergeCell ref="E39:E40"/>
    <mergeCell ref="F39:F40"/>
    <mergeCell ref="G39:G40"/>
    <mergeCell ref="AX41:AX42"/>
    <mergeCell ref="AY41:AY42"/>
    <mergeCell ref="AZ41:AZ42"/>
    <mergeCell ref="BA41:BA42"/>
    <mergeCell ref="BB41:BB42"/>
    <mergeCell ref="BC41:BC42"/>
    <mergeCell ref="BD41:BD42"/>
    <mergeCell ref="BE41:BE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AL41:AL42"/>
    <mergeCell ref="AM41:AM42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N39:AN40"/>
    <mergeCell ref="AO39:AO40"/>
    <mergeCell ref="AP39:AP40"/>
    <mergeCell ref="BJ39:BJ40"/>
    <mergeCell ref="BK39:BK40"/>
    <mergeCell ref="BS39:BS40"/>
    <mergeCell ref="BL39:BL40"/>
    <mergeCell ref="BM39:BM40"/>
    <mergeCell ref="BN39:BN40"/>
    <mergeCell ref="BO39:BO40"/>
    <mergeCell ref="BP39:BP40"/>
    <mergeCell ref="BQ39:BQ40"/>
    <mergeCell ref="BR39:BR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AG37:AG38"/>
    <mergeCell ref="AH37:AH38"/>
    <mergeCell ref="AI37:AI38"/>
    <mergeCell ref="AJ37:AJ38"/>
    <mergeCell ref="AK37:AK38"/>
    <mergeCell ref="AX39:AX40"/>
    <mergeCell ref="AY39:AY40"/>
    <mergeCell ref="AZ39:AZ40"/>
    <mergeCell ref="BA39:BA40"/>
    <mergeCell ref="BB39:BB40"/>
    <mergeCell ref="BC39:BC40"/>
    <mergeCell ref="BD39:BD40"/>
    <mergeCell ref="BE39:BE40"/>
    <mergeCell ref="BF39:BF40"/>
    <mergeCell ref="BG39:BG40"/>
    <mergeCell ref="BH39:BH40"/>
    <mergeCell ref="BI39:BI40"/>
    <mergeCell ref="AQ39:AQ40"/>
    <mergeCell ref="AR39:AR40"/>
    <mergeCell ref="AS39:AS40"/>
    <mergeCell ref="AT39:AT40"/>
    <mergeCell ref="AU39:AU40"/>
    <mergeCell ref="AV39:AV40"/>
    <mergeCell ref="AW39:AW40"/>
    <mergeCell ref="AL37:AL38"/>
    <mergeCell ref="AM37:AM38"/>
    <mergeCell ref="BF37:BF38"/>
    <mergeCell ref="BG37:BG38"/>
    <mergeCell ref="BH37:BH38"/>
    <mergeCell ref="BI37:BI38"/>
    <mergeCell ref="A37:A38"/>
    <mergeCell ref="B37:B38"/>
    <mergeCell ref="C37:C38"/>
    <mergeCell ref="D37:D38"/>
    <mergeCell ref="E37:E38"/>
    <mergeCell ref="F37:F38"/>
    <mergeCell ref="G37:G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BJ37:BJ38"/>
    <mergeCell ref="BK37:BK38"/>
    <mergeCell ref="BS37:BS38"/>
    <mergeCell ref="BL37:BL38"/>
    <mergeCell ref="BM37:BM38"/>
    <mergeCell ref="BN37:BN38"/>
    <mergeCell ref="BO37:BO38"/>
    <mergeCell ref="BP37:BP38"/>
    <mergeCell ref="BQ37:BQ38"/>
    <mergeCell ref="BR37:BR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V37:AV38"/>
    <mergeCell ref="AW37:AW38"/>
    <mergeCell ref="AV35:AV36"/>
    <mergeCell ref="AW35:AW36"/>
    <mergeCell ref="A35:A36"/>
    <mergeCell ref="B35:B36"/>
    <mergeCell ref="C35:C36"/>
    <mergeCell ref="D35:D36"/>
    <mergeCell ref="E35:E36"/>
    <mergeCell ref="F35:F36"/>
    <mergeCell ref="G35:G36"/>
    <mergeCell ref="AX37:AX38"/>
    <mergeCell ref="AY37:AY38"/>
    <mergeCell ref="AZ37:AZ38"/>
    <mergeCell ref="BA37:BA38"/>
    <mergeCell ref="BB37:BB38"/>
    <mergeCell ref="BC37:BC38"/>
    <mergeCell ref="BD37:BD38"/>
    <mergeCell ref="BE37:BE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AE35:AE36"/>
    <mergeCell ref="AF35:AF36"/>
    <mergeCell ref="AG35:AG36"/>
    <mergeCell ref="AH35:AH36"/>
    <mergeCell ref="AI35:AI36"/>
    <mergeCell ref="AJ35:AJ36"/>
    <mergeCell ref="AK35:AK36"/>
    <mergeCell ref="AL35:AL36"/>
    <mergeCell ref="AM35:AM36"/>
    <mergeCell ref="AN35:AN36"/>
    <mergeCell ref="AO35:AO36"/>
    <mergeCell ref="AP35:AP36"/>
    <mergeCell ref="AQ35:AQ36"/>
    <mergeCell ref="AR35:AR36"/>
    <mergeCell ref="AS35:AS36"/>
    <mergeCell ref="AT35:AT36"/>
    <mergeCell ref="AU35:AU36"/>
    <mergeCell ref="BL35:BL36"/>
    <mergeCell ref="BM35:BM36"/>
    <mergeCell ref="BN35:BN36"/>
    <mergeCell ref="BO35:BO36"/>
    <mergeCell ref="BP35:BP36"/>
    <mergeCell ref="BQ35:BQ36"/>
    <mergeCell ref="BR35:BR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X35:AX36"/>
    <mergeCell ref="AY35:AY36"/>
    <mergeCell ref="AZ35:AZ36"/>
    <mergeCell ref="BA35:BA36"/>
    <mergeCell ref="BB35:BB36"/>
    <mergeCell ref="BC35:BC36"/>
    <mergeCell ref="BD35:BD36"/>
    <mergeCell ref="BE35:BE36"/>
    <mergeCell ref="BF35:BF36"/>
    <mergeCell ref="BG35:BG36"/>
    <mergeCell ref="BH35:BH36"/>
    <mergeCell ref="BI35:BI36"/>
    <mergeCell ref="BJ35:BJ36"/>
    <mergeCell ref="BK35:BK36"/>
    <mergeCell ref="BS35:BS36"/>
    <mergeCell ref="AN33:AN34"/>
    <mergeCell ref="AO33:AO34"/>
    <mergeCell ref="AP33:AP34"/>
    <mergeCell ref="AQ33:AQ34"/>
    <mergeCell ref="AR33:AR34"/>
    <mergeCell ref="AS33:AS34"/>
    <mergeCell ref="AT33:AT34"/>
    <mergeCell ref="AU33:AU34"/>
    <mergeCell ref="AV33:AV34"/>
    <mergeCell ref="AW33:AW34"/>
    <mergeCell ref="A33:A34"/>
    <mergeCell ref="B33:B34"/>
    <mergeCell ref="C33:C34"/>
    <mergeCell ref="D33:D34"/>
    <mergeCell ref="E33:E34"/>
    <mergeCell ref="F33:F34"/>
    <mergeCell ref="G33:G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BF33:BF34"/>
    <mergeCell ref="BG33:BG34"/>
    <mergeCell ref="BH33:BH34"/>
    <mergeCell ref="BI33:BI34"/>
    <mergeCell ref="BJ33:BJ34"/>
    <mergeCell ref="BK33:BK34"/>
    <mergeCell ref="BS33:BS34"/>
    <mergeCell ref="BL33:BL34"/>
    <mergeCell ref="BM33:BM34"/>
    <mergeCell ref="BN33:BN34"/>
    <mergeCell ref="BO33:BO34"/>
    <mergeCell ref="BP33:BP34"/>
    <mergeCell ref="BQ33:BQ34"/>
    <mergeCell ref="BR33:BR34"/>
    <mergeCell ref="A31:A32"/>
    <mergeCell ref="B31:B32"/>
    <mergeCell ref="C31:C32"/>
    <mergeCell ref="D31:D32"/>
    <mergeCell ref="E31:E32"/>
    <mergeCell ref="F31:F32"/>
    <mergeCell ref="G31:G32"/>
    <mergeCell ref="AX33:AX34"/>
    <mergeCell ref="AY33:AY34"/>
    <mergeCell ref="AZ33:AZ34"/>
    <mergeCell ref="BA33:BA34"/>
    <mergeCell ref="BB33:BB34"/>
    <mergeCell ref="BC33:BC34"/>
    <mergeCell ref="BD33:BD34"/>
    <mergeCell ref="BE33:BE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AL33:AL34"/>
    <mergeCell ref="AM33:AM34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BJ31:BJ32"/>
    <mergeCell ref="BK31:BK32"/>
    <mergeCell ref="BS31:BS32"/>
    <mergeCell ref="BL31:BL32"/>
    <mergeCell ref="BM31:BM32"/>
    <mergeCell ref="BN31:BN32"/>
    <mergeCell ref="BO31:BO32"/>
    <mergeCell ref="BP31:BP32"/>
    <mergeCell ref="BQ31:BQ32"/>
    <mergeCell ref="BR31:BR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AG29:AG30"/>
    <mergeCell ref="AH29:AH30"/>
    <mergeCell ref="AI29:AI30"/>
    <mergeCell ref="AJ29:AJ30"/>
    <mergeCell ref="AK29:AK30"/>
    <mergeCell ref="AX31:AX32"/>
    <mergeCell ref="AY31:AY32"/>
    <mergeCell ref="AZ31:AZ32"/>
    <mergeCell ref="BA31:BA32"/>
    <mergeCell ref="BB31:BB32"/>
    <mergeCell ref="BC31:BC32"/>
    <mergeCell ref="BD31:BD32"/>
    <mergeCell ref="BE31:BE32"/>
    <mergeCell ref="BF31:BF32"/>
    <mergeCell ref="BG31:BG32"/>
    <mergeCell ref="BH31:BH32"/>
    <mergeCell ref="BI31:BI32"/>
    <mergeCell ref="AQ31:AQ32"/>
    <mergeCell ref="AR31:AR32"/>
    <mergeCell ref="AS31:AS32"/>
    <mergeCell ref="AT31:AT32"/>
    <mergeCell ref="AU31:AU32"/>
    <mergeCell ref="AV31:AV32"/>
    <mergeCell ref="AW31:AW32"/>
    <mergeCell ref="AL29:AL30"/>
    <mergeCell ref="AM29:AM30"/>
    <mergeCell ref="BF29:BF30"/>
    <mergeCell ref="BG29:BG30"/>
    <mergeCell ref="BH29:BH30"/>
    <mergeCell ref="BI29:BI30"/>
    <mergeCell ref="A29:A30"/>
    <mergeCell ref="B29:B30"/>
    <mergeCell ref="C29:C30"/>
    <mergeCell ref="D29:D30"/>
    <mergeCell ref="E29:E30"/>
    <mergeCell ref="F29:F30"/>
    <mergeCell ref="G29:G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BJ29:BJ30"/>
    <mergeCell ref="BK29:BK30"/>
    <mergeCell ref="BS29:BS30"/>
    <mergeCell ref="BL29:BL30"/>
    <mergeCell ref="BM29:BM30"/>
    <mergeCell ref="BN29:BN30"/>
    <mergeCell ref="BO29:BO30"/>
    <mergeCell ref="BP29:BP30"/>
    <mergeCell ref="BQ29:BQ30"/>
    <mergeCell ref="BR29:BR30"/>
    <mergeCell ref="AN29:AN30"/>
    <mergeCell ref="AO29:AO30"/>
    <mergeCell ref="AP29:AP30"/>
    <mergeCell ref="AQ29:AQ30"/>
    <mergeCell ref="AR29:AR30"/>
    <mergeCell ref="AS29:AS30"/>
    <mergeCell ref="AT29:AT30"/>
    <mergeCell ref="AU29:AU30"/>
    <mergeCell ref="AV29:AV30"/>
    <mergeCell ref="AW29:AW30"/>
    <mergeCell ref="AV27:AV28"/>
    <mergeCell ref="AW27:AW28"/>
    <mergeCell ref="A27:A28"/>
    <mergeCell ref="B27:B28"/>
    <mergeCell ref="C27:C28"/>
    <mergeCell ref="D27:D28"/>
    <mergeCell ref="E27:E28"/>
    <mergeCell ref="F27:F28"/>
    <mergeCell ref="G27:G28"/>
    <mergeCell ref="AX29:AX30"/>
    <mergeCell ref="AY29:AY30"/>
    <mergeCell ref="AZ29:AZ30"/>
    <mergeCell ref="BA29:BA30"/>
    <mergeCell ref="BB29:BB30"/>
    <mergeCell ref="BC29:BC30"/>
    <mergeCell ref="BD29:BD30"/>
    <mergeCell ref="BE29:BE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AE27:AE28"/>
    <mergeCell ref="AF27:AF28"/>
    <mergeCell ref="AG27:AG28"/>
    <mergeCell ref="AH27:AH28"/>
    <mergeCell ref="AI27:AI28"/>
    <mergeCell ref="AJ27:AJ28"/>
    <mergeCell ref="AK27:AK28"/>
    <mergeCell ref="AL27:AL28"/>
    <mergeCell ref="AM27:AM28"/>
    <mergeCell ref="AN27:AN28"/>
    <mergeCell ref="AO27:AO28"/>
    <mergeCell ref="AP27:AP28"/>
    <mergeCell ref="AQ27:AQ28"/>
    <mergeCell ref="AR27:AR28"/>
    <mergeCell ref="AS27:AS28"/>
    <mergeCell ref="AT27:AT28"/>
    <mergeCell ref="AU27:AU28"/>
    <mergeCell ref="BL27:BL28"/>
    <mergeCell ref="BM27:BM28"/>
    <mergeCell ref="BN27:BN28"/>
    <mergeCell ref="BO27:BO28"/>
    <mergeCell ref="BP27:BP28"/>
    <mergeCell ref="BQ27:BQ28"/>
    <mergeCell ref="BR27:BR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D27:AD28"/>
    <mergeCell ref="AX27:AX28"/>
    <mergeCell ref="AY27:AY28"/>
    <mergeCell ref="AZ27:AZ28"/>
    <mergeCell ref="BA27:BA28"/>
    <mergeCell ref="BB27:BB28"/>
    <mergeCell ref="BC27:BC28"/>
    <mergeCell ref="BD27:BD28"/>
    <mergeCell ref="BE27:BE28"/>
    <mergeCell ref="BF27:BF28"/>
    <mergeCell ref="BG27:BG28"/>
    <mergeCell ref="BH27:BH28"/>
    <mergeCell ref="BI27:BI28"/>
    <mergeCell ref="BJ27:BJ28"/>
    <mergeCell ref="BK27:BK28"/>
    <mergeCell ref="BS27:BS28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25:A26"/>
    <mergeCell ref="B25:B26"/>
    <mergeCell ref="C25:C26"/>
    <mergeCell ref="D25:D26"/>
    <mergeCell ref="E25:E26"/>
    <mergeCell ref="F25:F26"/>
    <mergeCell ref="G25:G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BF25:BF26"/>
    <mergeCell ref="BG25:BG26"/>
    <mergeCell ref="BH25:BH26"/>
    <mergeCell ref="BI25:BI26"/>
    <mergeCell ref="BJ25:BJ26"/>
    <mergeCell ref="BK25:BK26"/>
    <mergeCell ref="BS25:BS26"/>
    <mergeCell ref="BL25:BL26"/>
    <mergeCell ref="BM25:BM26"/>
    <mergeCell ref="BN25:BN26"/>
    <mergeCell ref="BO25:BO26"/>
    <mergeCell ref="BP25:BP26"/>
    <mergeCell ref="BQ25:BQ26"/>
    <mergeCell ref="BR25:BR26"/>
    <mergeCell ref="A23:A24"/>
    <mergeCell ref="B23:B24"/>
    <mergeCell ref="C23:C24"/>
    <mergeCell ref="D23:D24"/>
    <mergeCell ref="E23:E24"/>
    <mergeCell ref="F23:F24"/>
    <mergeCell ref="G23:G24"/>
    <mergeCell ref="AX25:AX26"/>
    <mergeCell ref="AY25:AY26"/>
    <mergeCell ref="AZ25:AZ26"/>
    <mergeCell ref="BA25:BA26"/>
    <mergeCell ref="BB25:BB26"/>
    <mergeCell ref="BC25:BC26"/>
    <mergeCell ref="BD25:BD26"/>
    <mergeCell ref="BE25:BE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AL25:AL26"/>
    <mergeCell ref="AM25:AM26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BJ23:BJ24"/>
    <mergeCell ref="BK23:BK24"/>
    <mergeCell ref="BS23:BS24"/>
    <mergeCell ref="BL23:BL24"/>
    <mergeCell ref="BM23:BM24"/>
    <mergeCell ref="BN23:BN24"/>
    <mergeCell ref="BO23:BO24"/>
    <mergeCell ref="BP23:BP24"/>
    <mergeCell ref="BQ23:BQ24"/>
    <mergeCell ref="BR23:BR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AX23:AX24"/>
    <mergeCell ref="AY23:AY24"/>
    <mergeCell ref="AZ23:AZ24"/>
    <mergeCell ref="BA23:BA24"/>
    <mergeCell ref="BB23:BB24"/>
    <mergeCell ref="BC23:BC24"/>
    <mergeCell ref="BD23:BD24"/>
    <mergeCell ref="BE23:BE24"/>
    <mergeCell ref="BF23:BF24"/>
    <mergeCell ref="BG23:BG24"/>
    <mergeCell ref="BH23:BH24"/>
    <mergeCell ref="BI23:BI24"/>
    <mergeCell ref="AQ23:AQ24"/>
    <mergeCell ref="AR23:AR24"/>
    <mergeCell ref="AS23:AS24"/>
    <mergeCell ref="AT23:AT24"/>
    <mergeCell ref="AU23:AU24"/>
    <mergeCell ref="AV23:AV24"/>
    <mergeCell ref="AW23:AW24"/>
    <mergeCell ref="BJ21:BJ22"/>
    <mergeCell ref="BK21:BK22"/>
    <mergeCell ref="BS21:BS22"/>
    <mergeCell ref="BL21:BL22"/>
    <mergeCell ref="BM21:BM22"/>
    <mergeCell ref="BN21:BN22"/>
    <mergeCell ref="BO21:BO22"/>
    <mergeCell ref="BP21:BP22"/>
    <mergeCell ref="BQ21:BQ22"/>
    <mergeCell ref="BR21:BR22"/>
    <mergeCell ref="AN21:AN22"/>
    <mergeCell ref="AO21:AO22"/>
    <mergeCell ref="AP21:AP22"/>
    <mergeCell ref="AQ21:AQ22"/>
    <mergeCell ref="AR21:AR22"/>
    <mergeCell ref="AS21:AS22"/>
    <mergeCell ref="AT21:AT22"/>
    <mergeCell ref="AU21:AU22"/>
    <mergeCell ref="AV21:AV22"/>
    <mergeCell ref="AW21:AW22"/>
    <mergeCell ref="BF21:BF22"/>
    <mergeCell ref="BG21:BG22"/>
    <mergeCell ref="BH21:BH22"/>
    <mergeCell ref="BI21:BI22"/>
    <mergeCell ref="AZ21:AZ22"/>
    <mergeCell ref="BA21:BA22"/>
    <mergeCell ref="BB21:BB22"/>
    <mergeCell ref="BC21:BC22"/>
    <mergeCell ref="BD21:BD22"/>
    <mergeCell ref="BE21:BE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P18:AP20"/>
    <mergeCell ref="AQ18:AQ20"/>
    <mergeCell ref="AR18:AR20"/>
    <mergeCell ref="AS18:AS20"/>
    <mergeCell ref="AT18:AT20"/>
    <mergeCell ref="AU18:AU20"/>
    <mergeCell ref="AV18:AV20"/>
    <mergeCell ref="AW18:AW20"/>
    <mergeCell ref="A18:A20"/>
    <mergeCell ref="B18:B20"/>
    <mergeCell ref="C18:C20"/>
    <mergeCell ref="D18:D20"/>
    <mergeCell ref="E18:E20"/>
    <mergeCell ref="F18:F20"/>
    <mergeCell ref="G18:G20"/>
    <mergeCell ref="AX21:AX22"/>
    <mergeCell ref="AY21:AY22"/>
    <mergeCell ref="A21:A22"/>
    <mergeCell ref="B21:B22"/>
    <mergeCell ref="C21:C22"/>
    <mergeCell ref="D21:D22"/>
    <mergeCell ref="E21:E22"/>
    <mergeCell ref="F21:F22"/>
    <mergeCell ref="G21:G22"/>
    <mergeCell ref="AH21:AH22"/>
    <mergeCell ref="AI21:AI22"/>
    <mergeCell ref="AJ21:AJ22"/>
    <mergeCell ref="AK21:AK22"/>
    <mergeCell ref="AL21:AL22"/>
    <mergeCell ref="AM21:AM22"/>
    <mergeCell ref="BK18:BK20"/>
    <mergeCell ref="BS18:BS20"/>
    <mergeCell ref="BL18:BL20"/>
    <mergeCell ref="BM18:BM20"/>
    <mergeCell ref="BN18:BN20"/>
    <mergeCell ref="BO18:BO20"/>
    <mergeCell ref="BP18:BP20"/>
    <mergeCell ref="BQ18:BQ20"/>
    <mergeCell ref="BR18:BR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  <mergeCell ref="S18:S20"/>
    <mergeCell ref="T18:T20"/>
    <mergeCell ref="U18:U20"/>
    <mergeCell ref="V18:V20"/>
    <mergeCell ref="W18:W20"/>
    <mergeCell ref="X18:X20"/>
    <mergeCell ref="Y18:Y20"/>
    <mergeCell ref="Z18:Z20"/>
    <mergeCell ref="I4:AC4"/>
    <mergeCell ref="I5:AC5"/>
    <mergeCell ref="I6:AC6"/>
    <mergeCell ref="I7:AC7"/>
    <mergeCell ref="AX18:AX20"/>
    <mergeCell ref="AY18:AY20"/>
    <mergeCell ref="AZ18:AZ20"/>
    <mergeCell ref="BA18:BA20"/>
    <mergeCell ref="BB18:BB20"/>
    <mergeCell ref="BC18:BC20"/>
    <mergeCell ref="BD18:BD20"/>
    <mergeCell ref="BE18:BE20"/>
    <mergeCell ref="BF18:BF20"/>
    <mergeCell ref="BG18:BG20"/>
    <mergeCell ref="BH18:BH20"/>
    <mergeCell ref="BI18:BI20"/>
    <mergeCell ref="BJ18:BJ20"/>
    <mergeCell ref="AA18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AL18:AL20"/>
    <mergeCell ref="AM18:AM20"/>
    <mergeCell ref="AN18:AN20"/>
    <mergeCell ref="AO18:AO20"/>
  </mergeCells>
  <pageMargins left="0.70866141732283472" right="0.70866141732283472" top="0.74803149606299213" bottom="0.74803149606299213" header="0" footer="0"/>
  <pageSetup paperSize="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991"/>
  <sheetViews>
    <sheetView topLeftCell="AQ1" zoomScale="82" zoomScaleNormal="82" workbookViewId="0">
      <selection activeCell="AV1" sqref="AV1:BI1048576"/>
    </sheetView>
  </sheetViews>
  <sheetFormatPr baseColWidth="10" defaultColWidth="12.6640625" defaultRowHeight="15" customHeight="1" x14ac:dyDescent="0.15"/>
  <cols>
    <col min="1" max="1" width="3.1640625" bestFit="1" customWidth="1"/>
    <col min="2" max="2" width="25" customWidth="1"/>
    <col min="3" max="3" width="19" customWidth="1"/>
    <col min="4" max="4" width="14.1640625" bestFit="1" customWidth="1"/>
    <col min="5" max="5" width="10" customWidth="1"/>
    <col min="6" max="6" width="19.33203125" customWidth="1"/>
    <col min="7" max="7" width="13.6640625" customWidth="1"/>
    <col min="8" max="8" width="26.6640625" customWidth="1"/>
    <col min="9" max="9" width="15.1640625" customWidth="1"/>
    <col min="10" max="10" width="12.33203125" customWidth="1"/>
    <col min="11" max="11" width="13.1640625" customWidth="1"/>
    <col min="12" max="12" width="8.5" customWidth="1"/>
    <col min="13" max="13" width="6.6640625" customWidth="1"/>
    <col min="14" max="15" width="9.5" customWidth="1"/>
    <col min="16" max="16" width="7.6640625" customWidth="1"/>
    <col min="18" max="18" width="14.6640625" customWidth="1"/>
    <col min="19" max="19" width="17" customWidth="1"/>
    <col min="20" max="22" width="10.6640625" customWidth="1"/>
    <col min="23" max="23" width="17.6640625" customWidth="1"/>
    <col min="24" max="24" width="16.5" customWidth="1"/>
    <col min="25" max="26" width="10.6640625" customWidth="1"/>
    <col min="27" max="27" width="19.6640625" customWidth="1"/>
    <col min="28" max="29" width="15.1640625" customWidth="1"/>
    <col min="30" max="32" width="10.6640625" customWidth="1"/>
    <col min="33" max="33" width="16.6640625" customWidth="1"/>
    <col min="34" max="34" width="20" customWidth="1"/>
    <col min="35" max="37" width="10.6640625" customWidth="1"/>
    <col min="38" max="38" width="21.83203125" bestFit="1" customWidth="1"/>
    <col min="39" max="39" width="20.1640625" customWidth="1"/>
    <col min="40" max="42" width="10.6640625" customWidth="1"/>
    <col min="43" max="44" width="15.1640625" customWidth="1"/>
    <col min="45" max="47" width="10.6640625" customWidth="1"/>
  </cols>
  <sheetData>
    <row r="1" spans="1:64" ht="14" x14ac:dyDescent="0.15">
      <c r="A1" s="1"/>
      <c r="B1" s="2"/>
      <c r="C1" s="2"/>
      <c r="D1" s="2"/>
      <c r="E1" s="2"/>
      <c r="F1" s="191" t="s">
        <v>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4" ht="14" x14ac:dyDescent="0.15">
      <c r="A2" s="7"/>
      <c r="B2" s="2"/>
      <c r="C2" s="2"/>
      <c r="D2" s="2"/>
      <c r="E2" s="2"/>
      <c r="F2" s="194" t="s">
        <v>1</v>
      </c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4" ht="14" x14ac:dyDescent="0.15">
      <c r="A3" s="7"/>
      <c r="B3" s="2"/>
      <c r="C3" s="2"/>
      <c r="D3" s="2"/>
      <c r="E3" s="2"/>
      <c r="F3" s="194" t="s">
        <v>2</v>
      </c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4" ht="14" x14ac:dyDescent="0.15">
      <c r="A4" s="7"/>
      <c r="B4" s="2"/>
      <c r="C4" s="2"/>
      <c r="D4" s="2"/>
      <c r="E4" s="2"/>
      <c r="F4" s="197" t="s">
        <v>3</v>
      </c>
      <c r="G4" s="198"/>
      <c r="H4" s="199"/>
      <c r="I4" s="200" t="s">
        <v>4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201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4" ht="14" x14ac:dyDescent="0.15">
      <c r="A5" s="7"/>
      <c r="B5" s="2"/>
      <c r="C5" s="2"/>
      <c r="D5" s="2"/>
      <c r="E5" s="2"/>
      <c r="F5" s="197" t="s">
        <v>5</v>
      </c>
      <c r="G5" s="198"/>
      <c r="H5" s="199"/>
      <c r="I5" s="202">
        <v>277540007501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201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4" ht="14" x14ac:dyDescent="0.15">
      <c r="A6" s="7"/>
      <c r="B6" s="2"/>
      <c r="C6" s="2"/>
      <c r="D6" s="2"/>
      <c r="E6" s="2"/>
      <c r="F6" s="197" t="s">
        <v>6</v>
      </c>
      <c r="G6" s="198"/>
      <c r="H6" s="199"/>
      <c r="I6" s="200" t="s">
        <v>7</v>
      </c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20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4" thickBot="1" x14ac:dyDescent="0.2">
      <c r="A7" s="10"/>
      <c r="B7" s="2"/>
      <c r="C7" s="2"/>
      <c r="D7" s="2"/>
      <c r="E7" s="2"/>
      <c r="F7" s="207" t="s">
        <v>8</v>
      </c>
      <c r="G7" s="208"/>
      <c r="H7" s="209"/>
      <c r="I7" s="210" t="s">
        <v>9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4" thickBot="1" x14ac:dyDescent="0.2">
      <c r="A8" s="59"/>
      <c r="B8" s="8"/>
      <c r="C8" s="8"/>
      <c r="D8" s="8"/>
      <c r="E8" s="2"/>
      <c r="F8" s="373"/>
      <c r="G8" s="374"/>
      <c r="H8" s="374"/>
      <c r="I8" s="374"/>
      <c r="J8" s="374"/>
      <c r="K8" s="374"/>
      <c r="L8" s="374"/>
      <c r="M8" s="374"/>
      <c r="N8" s="374"/>
      <c r="O8" s="60"/>
      <c r="P8" s="60"/>
      <c r="Q8" s="60"/>
      <c r="R8" s="375" t="s">
        <v>172</v>
      </c>
      <c r="S8" s="376"/>
      <c r="T8" s="376"/>
      <c r="U8" s="376"/>
      <c r="V8" s="376"/>
      <c r="W8" s="375" t="s">
        <v>173</v>
      </c>
      <c r="X8" s="376"/>
      <c r="Y8" s="376"/>
      <c r="Z8" s="376"/>
      <c r="AA8" s="376"/>
      <c r="AB8" s="375" t="s">
        <v>12</v>
      </c>
      <c r="AC8" s="376"/>
      <c r="AD8" s="376"/>
      <c r="AE8" s="376"/>
      <c r="AF8" s="376"/>
      <c r="AG8" s="377" t="s">
        <v>174</v>
      </c>
      <c r="AH8" s="376"/>
      <c r="AI8" s="376"/>
      <c r="AJ8" s="376"/>
      <c r="AK8" s="378"/>
      <c r="AL8" s="377" t="s">
        <v>175</v>
      </c>
      <c r="AM8" s="376"/>
      <c r="AN8" s="376"/>
      <c r="AO8" s="376"/>
      <c r="AP8" s="378"/>
      <c r="AQ8" s="379" t="s">
        <v>15</v>
      </c>
      <c r="AR8" s="215"/>
      <c r="AS8" s="215"/>
      <c r="AT8" s="215"/>
      <c r="AU8" s="215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</row>
    <row r="9" spans="1:64" ht="17.25" customHeight="1" x14ac:dyDescent="0.15">
      <c r="A9" s="387" t="s">
        <v>176</v>
      </c>
      <c r="B9" s="387" t="s">
        <v>17</v>
      </c>
      <c r="C9" s="387" t="s">
        <v>18</v>
      </c>
      <c r="D9" s="387" t="s">
        <v>19</v>
      </c>
      <c r="E9" s="387" t="s">
        <v>75</v>
      </c>
      <c r="F9" s="387" t="s">
        <v>21</v>
      </c>
      <c r="G9" s="384" t="s">
        <v>177</v>
      </c>
      <c r="H9" s="376"/>
      <c r="I9" s="376"/>
      <c r="J9" s="376"/>
      <c r="K9" s="376"/>
      <c r="L9" s="376"/>
      <c r="M9" s="378"/>
      <c r="N9" s="387" t="s">
        <v>26</v>
      </c>
      <c r="O9" s="387" t="s">
        <v>27</v>
      </c>
      <c r="P9" s="387" t="s">
        <v>28</v>
      </c>
      <c r="Q9" s="387" t="s">
        <v>29</v>
      </c>
      <c r="R9" s="380" t="s">
        <v>30</v>
      </c>
      <c r="S9" s="380" t="s">
        <v>31</v>
      </c>
      <c r="T9" s="381" t="s">
        <v>32</v>
      </c>
      <c r="U9" s="380" t="s">
        <v>33</v>
      </c>
      <c r="V9" s="380" t="s">
        <v>34</v>
      </c>
      <c r="W9" s="381" t="s">
        <v>30</v>
      </c>
      <c r="X9" s="381" t="s">
        <v>31</v>
      </c>
      <c r="Y9" s="381" t="s">
        <v>32</v>
      </c>
      <c r="Z9" s="381" t="s">
        <v>33</v>
      </c>
      <c r="AA9" s="381" t="s">
        <v>34</v>
      </c>
      <c r="AB9" s="382" t="s">
        <v>78</v>
      </c>
      <c r="AC9" s="382" t="s">
        <v>79</v>
      </c>
      <c r="AD9" s="382" t="s">
        <v>32</v>
      </c>
      <c r="AE9" s="382" t="s">
        <v>33</v>
      </c>
      <c r="AF9" s="383" t="s">
        <v>34</v>
      </c>
      <c r="AG9" s="366" t="s">
        <v>30</v>
      </c>
      <c r="AH9" s="365" t="s">
        <v>31</v>
      </c>
      <c r="AI9" s="365" t="s">
        <v>32</v>
      </c>
      <c r="AJ9" s="365" t="s">
        <v>33</v>
      </c>
      <c r="AK9" s="367" t="s">
        <v>34</v>
      </c>
      <c r="AL9" s="366" t="s">
        <v>30</v>
      </c>
      <c r="AM9" s="365" t="s">
        <v>31</v>
      </c>
      <c r="AN9" s="365" t="s">
        <v>32</v>
      </c>
      <c r="AO9" s="365" t="s">
        <v>33</v>
      </c>
      <c r="AP9" s="369" t="s">
        <v>34</v>
      </c>
      <c r="AQ9" s="370" t="s">
        <v>78</v>
      </c>
      <c r="AR9" s="371" t="s">
        <v>79</v>
      </c>
      <c r="AS9" s="371" t="s">
        <v>32</v>
      </c>
      <c r="AT9" s="371" t="s">
        <v>33</v>
      </c>
      <c r="AU9" s="372" t="s">
        <v>34</v>
      </c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</row>
    <row r="10" spans="1:64" ht="17.25" customHeight="1" x14ac:dyDescent="0.15">
      <c r="A10" s="136"/>
      <c r="B10" s="136"/>
      <c r="C10" s="136"/>
      <c r="D10" s="136"/>
      <c r="E10" s="136"/>
      <c r="F10" s="136"/>
      <c r="G10" s="388" t="s">
        <v>22</v>
      </c>
      <c r="H10" s="388" t="s">
        <v>23</v>
      </c>
      <c r="I10" s="388" t="s">
        <v>24</v>
      </c>
      <c r="J10" s="385" t="s">
        <v>25</v>
      </c>
      <c r="K10" s="198"/>
      <c r="L10" s="198"/>
      <c r="M10" s="386"/>
      <c r="N10" s="136"/>
      <c r="O10" s="136"/>
      <c r="P10" s="136"/>
      <c r="Q10" s="136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57"/>
      <c r="AG10" s="149"/>
      <c r="AH10" s="137"/>
      <c r="AI10" s="137"/>
      <c r="AJ10" s="137"/>
      <c r="AK10" s="140"/>
      <c r="AL10" s="149"/>
      <c r="AM10" s="137"/>
      <c r="AN10" s="137"/>
      <c r="AO10" s="137"/>
      <c r="AP10" s="157"/>
      <c r="AQ10" s="149"/>
      <c r="AR10" s="137"/>
      <c r="AS10" s="137"/>
      <c r="AT10" s="137"/>
      <c r="AU10" s="140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64" ht="34.5" customHeight="1" thickBot="1" x14ac:dyDescent="0.2">
      <c r="A11" s="170"/>
      <c r="B11" s="170"/>
      <c r="C11" s="170"/>
      <c r="D11" s="170"/>
      <c r="E11" s="170"/>
      <c r="F11" s="170"/>
      <c r="G11" s="170"/>
      <c r="H11" s="170"/>
      <c r="I11" s="170"/>
      <c r="J11" s="62" t="s">
        <v>178</v>
      </c>
      <c r="K11" s="62" t="s">
        <v>179</v>
      </c>
      <c r="L11" s="62" t="s">
        <v>37</v>
      </c>
      <c r="M11" s="62" t="s">
        <v>38</v>
      </c>
      <c r="N11" s="170"/>
      <c r="O11" s="170"/>
      <c r="P11" s="170"/>
      <c r="Q11" s="170"/>
      <c r="R11" s="123"/>
      <c r="S11" s="123"/>
      <c r="T11" s="177"/>
      <c r="U11" s="177"/>
      <c r="V11" s="177"/>
      <c r="W11" s="123"/>
      <c r="X11" s="123"/>
      <c r="Y11" s="177"/>
      <c r="Z11" s="177"/>
      <c r="AA11" s="177"/>
      <c r="AB11" s="123"/>
      <c r="AC11" s="123"/>
      <c r="AD11" s="177"/>
      <c r="AE11" s="177"/>
      <c r="AF11" s="178"/>
      <c r="AG11" s="144"/>
      <c r="AH11" s="123"/>
      <c r="AI11" s="177"/>
      <c r="AJ11" s="177"/>
      <c r="AK11" s="368"/>
      <c r="AL11" s="144"/>
      <c r="AM11" s="123"/>
      <c r="AN11" s="177"/>
      <c r="AO11" s="177"/>
      <c r="AP11" s="178"/>
      <c r="AQ11" s="144"/>
      <c r="AR11" s="123"/>
      <c r="AS11" s="123"/>
      <c r="AT11" s="123"/>
      <c r="AU11" s="14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64" ht="32.25" customHeight="1" x14ac:dyDescent="0.15">
      <c r="A12" s="394">
        <v>1</v>
      </c>
      <c r="B12" s="392" t="s">
        <v>180</v>
      </c>
      <c r="C12" s="392" t="s">
        <v>181</v>
      </c>
      <c r="D12" s="392" t="s">
        <v>182</v>
      </c>
      <c r="E12" s="395">
        <v>0.01</v>
      </c>
      <c r="F12" s="392" t="s">
        <v>183</v>
      </c>
      <c r="G12" s="392" t="s">
        <v>184</v>
      </c>
      <c r="H12" s="392" t="s">
        <v>162</v>
      </c>
      <c r="I12" s="392" t="s">
        <v>45</v>
      </c>
      <c r="J12" s="392">
        <v>0</v>
      </c>
      <c r="K12" s="392">
        <v>1</v>
      </c>
      <c r="L12" s="392">
        <f>J12/K12</f>
        <v>0</v>
      </c>
      <c r="M12" s="392">
        <v>2025</v>
      </c>
      <c r="N12" s="392">
        <v>0</v>
      </c>
      <c r="O12" s="392">
        <v>1</v>
      </c>
      <c r="P12" s="392" t="s">
        <v>46</v>
      </c>
      <c r="Q12" s="392">
        <v>1</v>
      </c>
      <c r="R12" s="391">
        <v>0</v>
      </c>
      <c r="S12" s="391">
        <v>0</v>
      </c>
      <c r="T12" s="393" t="e">
        <f>R12/S12</f>
        <v>#DIV/0!</v>
      </c>
      <c r="U12" s="336" t="e">
        <f>IF(T12&gt;O12,100%,T12/O12)</f>
        <v>#DIV/0!</v>
      </c>
      <c r="V12" s="336" t="str">
        <f>IFERROR((U12*E12),"0")</f>
        <v>0</v>
      </c>
      <c r="W12" s="391">
        <v>0</v>
      </c>
      <c r="X12" s="391">
        <v>0</v>
      </c>
      <c r="Y12" s="336" t="e">
        <f>W12/X12</f>
        <v>#DIV/0!</v>
      </c>
      <c r="Z12" s="336" t="e">
        <f>IF(Y12&gt;T12,100%,Y12/T12)</f>
        <v>#DIV/0!</v>
      </c>
      <c r="AA12" s="336" t="str">
        <f>IFERROR((Z12*J12),"0")</f>
        <v>0</v>
      </c>
      <c r="AB12" s="391">
        <f t="shared" ref="AB12:AC12" si="0">+R12+W12</f>
        <v>0</v>
      </c>
      <c r="AC12" s="391">
        <f t="shared" si="0"/>
        <v>0</v>
      </c>
      <c r="AD12" s="336" t="e">
        <f>AB12/AC12</f>
        <v>#DIV/0!</v>
      </c>
      <c r="AE12" s="336" t="e">
        <f>IF(AD12&gt;O12,100%,AD12/O12)</f>
        <v>#DIV/0!</v>
      </c>
      <c r="AF12" s="338" t="str">
        <f>IFERROR((AE12*E12),"0")</f>
        <v>0</v>
      </c>
      <c r="AG12" s="389">
        <v>0</v>
      </c>
      <c r="AH12" s="391">
        <v>5</v>
      </c>
      <c r="AI12" s="336">
        <f>AG12/AH12</f>
        <v>0</v>
      </c>
      <c r="AJ12" s="336" t="e">
        <f>IF(AI12&gt;AD12,100%,AI12/AD12)</f>
        <v>#DIV/0!</v>
      </c>
      <c r="AK12" s="360" t="str">
        <f>IFERROR((AJ12*T12),"0")</f>
        <v>0</v>
      </c>
      <c r="AL12" s="389">
        <v>0</v>
      </c>
      <c r="AM12" s="391">
        <v>5</v>
      </c>
      <c r="AN12" s="336">
        <f>AL12/AM12</f>
        <v>0</v>
      </c>
      <c r="AO12" s="336" t="e">
        <f>IF(AN12&gt;AI12,100%,AN12/AI12)</f>
        <v>#DIV/0!</v>
      </c>
      <c r="AP12" s="359" t="s">
        <v>185</v>
      </c>
      <c r="AQ12" s="329">
        <f t="shared" ref="AQ12:AR12" si="1">+AB12+AG12</f>
        <v>0</v>
      </c>
      <c r="AR12" s="336">
        <f t="shared" si="1"/>
        <v>5</v>
      </c>
      <c r="AS12" s="336">
        <f>IF(AQ12=1,100%,0%)</f>
        <v>0</v>
      </c>
      <c r="AT12" s="336">
        <f>IF(AS12&gt;O12,100%,AS12/O12)</f>
        <v>0</v>
      </c>
      <c r="AU12" s="341">
        <f>AT12*E12</f>
        <v>0</v>
      </c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64" ht="30" customHeight="1" x14ac:dyDescent="0.15">
      <c r="A13" s="149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57"/>
      <c r="AG13" s="149"/>
      <c r="AH13" s="137"/>
      <c r="AI13" s="137"/>
      <c r="AJ13" s="137"/>
      <c r="AK13" s="140"/>
      <c r="AL13" s="149"/>
      <c r="AM13" s="137"/>
      <c r="AN13" s="137"/>
      <c r="AO13" s="137"/>
      <c r="AP13" s="157"/>
      <c r="AQ13" s="149"/>
      <c r="AR13" s="137"/>
      <c r="AS13" s="137"/>
      <c r="AT13" s="137"/>
      <c r="AU13" s="140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</row>
    <row r="14" spans="1:64" ht="23.25" customHeight="1" x14ac:dyDescent="0.15">
      <c r="A14" s="149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57"/>
      <c r="AG14" s="149"/>
      <c r="AH14" s="137"/>
      <c r="AI14" s="137"/>
      <c r="AJ14" s="137"/>
      <c r="AK14" s="140"/>
      <c r="AL14" s="149"/>
      <c r="AM14" s="137"/>
      <c r="AN14" s="137"/>
      <c r="AO14" s="137"/>
      <c r="AP14" s="157"/>
      <c r="AQ14" s="149"/>
      <c r="AR14" s="137"/>
      <c r="AS14" s="137"/>
      <c r="AT14" s="137"/>
      <c r="AU14" s="140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ht="23.25" customHeight="1" x14ac:dyDescent="0.15">
      <c r="A15" s="149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57"/>
      <c r="AG15" s="149"/>
      <c r="AH15" s="137"/>
      <c r="AI15" s="137"/>
      <c r="AJ15" s="137"/>
      <c r="AK15" s="140"/>
      <c r="AL15" s="149"/>
      <c r="AM15" s="137"/>
      <c r="AN15" s="137"/>
      <c r="AO15" s="137"/>
      <c r="AP15" s="157"/>
      <c r="AQ15" s="149"/>
      <c r="AR15" s="137"/>
      <c r="AS15" s="137"/>
      <c r="AT15" s="137"/>
      <c r="AU15" s="140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26.25" customHeight="1" x14ac:dyDescent="0.15">
      <c r="A16" s="149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57"/>
      <c r="AG16" s="149"/>
      <c r="AH16" s="137"/>
      <c r="AI16" s="137"/>
      <c r="AJ16" s="137"/>
      <c r="AK16" s="140"/>
      <c r="AL16" s="149"/>
      <c r="AM16" s="137"/>
      <c r="AN16" s="137"/>
      <c r="AO16" s="137"/>
      <c r="AP16" s="157"/>
      <c r="AQ16" s="149"/>
      <c r="AR16" s="137"/>
      <c r="AS16" s="137"/>
      <c r="AT16" s="137"/>
      <c r="AU16" s="140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</row>
    <row r="17" spans="1:64" ht="29.25" customHeight="1" x14ac:dyDescent="0.15">
      <c r="A17" s="149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57"/>
      <c r="AG17" s="149"/>
      <c r="AH17" s="137"/>
      <c r="AI17" s="137"/>
      <c r="AJ17" s="137"/>
      <c r="AK17" s="140"/>
      <c r="AL17" s="149"/>
      <c r="AM17" s="137"/>
      <c r="AN17" s="137"/>
      <c r="AO17" s="137"/>
      <c r="AP17" s="157"/>
      <c r="AQ17" s="149"/>
      <c r="AR17" s="137"/>
      <c r="AS17" s="137"/>
      <c r="AT17" s="137"/>
      <c r="AU17" s="140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4" ht="19.5" customHeight="1" x14ac:dyDescent="0.15">
      <c r="A18" s="149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57"/>
      <c r="AG18" s="149"/>
      <c r="AH18" s="137"/>
      <c r="AI18" s="137"/>
      <c r="AJ18" s="137"/>
      <c r="AK18" s="140"/>
      <c r="AL18" s="149"/>
      <c r="AM18" s="137"/>
      <c r="AN18" s="137"/>
      <c r="AO18" s="137"/>
      <c r="AP18" s="157"/>
      <c r="AQ18" s="149"/>
      <c r="AR18" s="137"/>
      <c r="AS18" s="137"/>
      <c r="AT18" s="137"/>
      <c r="AU18" s="140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</row>
    <row r="19" spans="1:64" ht="23.25" customHeight="1" x14ac:dyDescent="0.15">
      <c r="A19" s="390"/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23"/>
      <c r="U19" s="123"/>
      <c r="V19" s="123"/>
      <c r="W19" s="177"/>
      <c r="X19" s="177"/>
      <c r="Y19" s="123"/>
      <c r="Z19" s="123"/>
      <c r="AA19" s="123"/>
      <c r="AB19" s="177"/>
      <c r="AC19" s="177"/>
      <c r="AD19" s="123"/>
      <c r="AE19" s="123"/>
      <c r="AF19" s="154"/>
      <c r="AG19" s="390"/>
      <c r="AH19" s="177"/>
      <c r="AI19" s="123"/>
      <c r="AJ19" s="123"/>
      <c r="AK19" s="141"/>
      <c r="AL19" s="390"/>
      <c r="AM19" s="177"/>
      <c r="AN19" s="123"/>
      <c r="AO19" s="123"/>
      <c r="AP19" s="154"/>
      <c r="AQ19" s="144"/>
      <c r="AR19" s="123"/>
      <c r="AS19" s="123"/>
      <c r="AT19" s="123"/>
      <c r="AU19" s="141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</row>
    <row r="20" spans="1:64" ht="27" customHeight="1" x14ac:dyDescent="0.15">
      <c r="A20" s="329">
        <v>2</v>
      </c>
      <c r="B20" s="329" t="s">
        <v>180</v>
      </c>
      <c r="C20" s="329" t="s">
        <v>48</v>
      </c>
      <c r="D20" s="329" t="s">
        <v>182</v>
      </c>
      <c r="E20" s="330">
        <v>0.02</v>
      </c>
      <c r="F20" s="329" t="s">
        <v>186</v>
      </c>
      <c r="G20" s="329" t="s">
        <v>143</v>
      </c>
      <c r="H20" s="329" t="s">
        <v>187</v>
      </c>
      <c r="I20" s="329" t="s">
        <v>52</v>
      </c>
      <c r="J20" s="329">
        <v>0</v>
      </c>
      <c r="K20" s="329">
        <v>0</v>
      </c>
      <c r="L20" s="330">
        <v>0</v>
      </c>
      <c r="M20" s="329">
        <v>2024</v>
      </c>
      <c r="N20" s="330">
        <v>0.5</v>
      </c>
      <c r="O20" s="330">
        <v>0.8</v>
      </c>
      <c r="P20" s="330">
        <v>0.8</v>
      </c>
      <c r="Q20" s="330">
        <v>0.8</v>
      </c>
      <c r="R20" s="329">
        <v>2</v>
      </c>
      <c r="S20" s="329">
        <v>8</v>
      </c>
      <c r="T20" s="343">
        <f>(R20/S20)</f>
        <v>0.25</v>
      </c>
      <c r="U20" s="335">
        <f>IF(T20&gt;O20,100%,T20/O20)</f>
        <v>0.3125</v>
      </c>
      <c r="V20" s="335">
        <f>(U20*E20)</f>
        <v>6.2500000000000003E-3</v>
      </c>
      <c r="W20" s="329">
        <v>4</v>
      </c>
      <c r="X20" s="329">
        <v>8</v>
      </c>
      <c r="Y20" s="335">
        <f>(W20/X20)</f>
        <v>0.5</v>
      </c>
      <c r="Z20" s="335">
        <f>IF(Y20&gt;T20,100%,Y20/T20)</f>
        <v>1</v>
      </c>
      <c r="AA20" s="336">
        <f>(Z20*J20)</f>
        <v>0</v>
      </c>
      <c r="AB20" s="329">
        <f>+R20+W20</f>
        <v>6</v>
      </c>
      <c r="AC20" s="329">
        <v>8</v>
      </c>
      <c r="AD20" s="335">
        <f>(AB20/AC20)</f>
        <v>0.75</v>
      </c>
      <c r="AE20" s="335">
        <f>IF(AD20&gt;O20,100%,AD20/O20)</f>
        <v>0.9375</v>
      </c>
      <c r="AF20" s="338">
        <f>(AE20*E20)</f>
        <v>1.8749999999999999E-2</v>
      </c>
      <c r="AG20" s="339">
        <v>6</v>
      </c>
      <c r="AH20" s="329">
        <v>8</v>
      </c>
      <c r="AI20" s="335">
        <f>(AG20/AH20)</f>
        <v>0.75</v>
      </c>
      <c r="AJ20" s="335">
        <f>IF(AI20&gt;AD20,100%,AI20/AD20)</f>
        <v>1</v>
      </c>
      <c r="AK20" s="340">
        <f>(AJ20*T20)</f>
        <v>0.25</v>
      </c>
      <c r="AL20" s="339">
        <v>7</v>
      </c>
      <c r="AM20" s="329">
        <v>8</v>
      </c>
      <c r="AN20" s="335">
        <f>(AL20/AM20)</f>
        <v>0.875</v>
      </c>
      <c r="AO20" s="335">
        <f>IF(AN20&gt;AI20,100%,AN20/AI20)</f>
        <v>1</v>
      </c>
      <c r="AP20" s="344">
        <f>(AO20*Y20)</f>
        <v>0.5</v>
      </c>
      <c r="AQ20" s="329">
        <f>+AL20</f>
        <v>7</v>
      </c>
      <c r="AR20" s="336">
        <f>+AC20</f>
        <v>8</v>
      </c>
      <c r="AS20" s="335">
        <f>(AQ20/AR20)</f>
        <v>0.875</v>
      </c>
      <c r="AT20" s="335">
        <f>IF(AS20&gt;O20,100%,AS20/O20)</f>
        <v>1</v>
      </c>
      <c r="AU20" s="341">
        <f>(AT20*E20)</f>
        <v>0.02</v>
      </c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</row>
    <row r="21" spans="1:64" ht="30" customHeight="1" x14ac:dyDescent="0.15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37"/>
      <c r="U21" s="137"/>
      <c r="V21" s="137"/>
      <c r="W21" s="149"/>
      <c r="X21" s="149"/>
      <c r="Y21" s="137"/>
      <c r="Z21" s="137"/>
      <c r="AA21" s="137"/>
      <c r="AB21" s="149"/>
      <c r="AC21" s="149"/>
      <c r="AD21" s="137"/>
      <c r="AE21" s="137"/>
      <c r="AF21" s="157"/>
      <c r="AG21" s="165"/>
      <c r="AH21" s="165"/>
      <c r="AI21" s="161"/>
      <c r="AJ21" s="161"/>
      <c r="AK21" s="166"/>
      <c r="AL21" s="165"/>
      <c r="AM21" s="149"/>
      <c r="AN21" s="137"/>
      <c r="AO21" s="137"/>
      <c r="AP21" s="157"/>
      <c r="AQ21" s="149"/>
      <c r="AR21" s="137"/>
      <c r="AS21" s="137"/>
      <c r="AT21" s="137"/>
      <c r="AU21" s="140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</row>
    <row r="22" spans="1:64" ht="30" customHeight="1" x14ac:dyDescent="0.15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37"/>
      <c r="U22" s="137"/>
      <c r="V22" s="137"/>
      <c r="W22" s="149"/>
      <c r="X22" s="149"/>
      <c r="Y22" s="137"/>
      <c r="Z22" s="137"/>
      <c r="AA22" s="137"/>
      <c r="AB22" s="149"/>
      <c r="AC22" s="149"/>
      <c r="AD22" s="137"/>
      <c r="AE22" s="137"/>
      <c r="AF22" s="157"/>
      <c r="AG22" s="165"/>
      <c r="AH22" s="165"/>
      <c r="AI22" s="161"/>
      <c r="AJ22" s="161"/>
      <c r="AK22" s="166"/>
      <c r="AL22" s="165"/>
      <c r="AM22" s="149"/>
      <c r="AN22" s="137"/>
      <c r="AO22" s="137"/>
      <c r="AP22" s="157"/>
      <c r="AQ22" s="149"/>
      <c r="AR22" s="137"/>
      <c r="AS22" s="137"/>
      <c r="AT22" s="137"/>
      <c r="AU22" s="140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</row>
    <row r="23" spans="1:64" ht="33" customHeight="1" x14ac:dyDescent="0.1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23"/>
      <c r="U23" s="123"/>
      <c r="V23" s="123"/>
      <c r="W23" s="144"/>
      <c r="X23" s="144"/>
      <c r="Y23" s="123"/>
      <c r="Z23" s="123"/>
      <c r="AA23" s="123"/>
      <c r="AB23" s="144"/>
      <c r="AC23" s="144"/>
      <c r="AD23" s="123"/>
      <c r="AE23" s="123"/>
      <c r="AF23" s="154"/>
      <c r="AG23" s="132"/>
      <c r="AH23" s="132"/>
      <c r="AI23" s="128"/>
      <c r="AJ23" s="128"/>
      <c r="AK23" s="130"/>
      <c r="AL23" s="132"/>
      <c r="AM23" s="144"/>
      <c r="AN23" s="123"/>
      <c r="AO23" s="123"/>
      <c r="AP23" s="154"/>
      <c r="AQ23" s="144"/>
      <c r="AR23" s="123"/>
      <c r="AS23" s="123"/>
      <c r="AT23" s="123"/>
      <c r="AU23" s="141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</row>
    <row r="24" spans="1:64" ht="45" customHeight="1" x14ac:dyDescent="0.15">
      <c r="A24" s="332">
        <v>3</v>
      </c>
      <c r="B24" s="332" t="s">
        <v>188</v>
      </c>
      <c r="C24" s="329" t="s">
        <v>189</v>
      </c>
      <c r="D24" s="332" t="s">
        <v>182</v>
      </c>
      <c r="E24" s="333">
        <v>0.01</v>
      </c>
      <c r="F24" s="329" t="s">
        <v>190</v>
      </c>
      <c r="G24" s="329" t="s">
        <v>191</v>
      </c>
      <c r="H24" s="329" t="s">
        <v>192</v>
      </c>
      <c r="I24" s="332" t="s">
        <v>193</v>
      </c>
      <c r="J24" s="332">
        <v>1802</v>
      </c>
      <c r="K24" s="332">
        <v>7301</v>
      </c>
      <c r="L24" s="333">
        <f>J24/K24</f>
        <v>0.24681550472538008</v>
      </c>
      <c r="M24" s="332">
        <v>2024</v>
      </c>
      <c r="N24" s="333">
        <v>0.25</v>
      </c>
      <c r="O24" s="333">
        <v>0.25</v>
      </c>
      <c r="P24" s="333">
        <v>0.25</v>
      </c>
      <c r="Q24" s="333">
        <v>0.25</v>
      </c>
      <c r="R24" s="331">
        <v>295.57400000000001</v>
      </c>
      <c r="S24" s="334">
        <v>1152</v>
      </c>
      <c r="T24" s="345">
        <f>(R24/S24)</f>
        <v>0.2565746527777778</v>
      </c>
      <c r="U24" s="335">
        <f>IF(T24&gt;O24,100%,T24/O24)</f>
        <v>1</v>
      </c>
      <c r="V24" s="335">
        <f>(U24*E24)</f>
        <v>0.01</v>
      </c>
      <c r="W24" s="331">
        <v>168.31</v>
      </c>
      <c r="X24" s="334">
        <v>719.10799999999995</v>
      </c>
      <c r="Y24" s="337">
        <f>(W24/X24)</f>
        <v>0.23405385561000575</v>
      </c>
      <c r="Z24" s="335">
        <f>IF(Y24&gt;T24,100%,Y24/T24)</f>
        <v>0.912225167513809</v>
      </c>
      <c r="AA24" s="336">
        <f>(Z24*J24)</f>
        <v>1643.8297518598838</v>
      </c>
      <c r="AB24" s="331">
        <f t="shared" ref="AB24:AC24" si="2">+R24+W24</f>
        <v>463.88400000000001</v>
      </c>
      <c r="AC24" s="334">
        <f t="shared" si="2"/>
        <v>1871.1079999999999</v>
      </c>
      <c r="AD24" s="337">
        <f>(AB24/AC24)</f>
        <v>0.24791941459285088</v>
      </c>
      <c r="AE24" s="335">
        <f>IF(AD24&gt;O24,100%,AD24/O24)</f>
        <v>0.99167765837140354</v>
      </c>
      <c r="AF24" s="338">
        <f>(AE24*E24)</f>
        <v>9.9167765837140359E-3</v>
      </c>
      <c r="AG24" s="331">
        <v>339.83499999999998</v>
      </c>
      <c r="AH24" s="334">
        <v>1072.5830000000001</v>
      </c>
      <c r="AI24" s="337">
        <f>(AG24/AH24)</f>
        <v>0.31683795100239326</v>
      </c>
      <c r="AJ24" s="335">
        <f>IF(AI24&gt;AD24,100%,AI24/AD24)</f>
        <v>1</v>
      </c>
      <c r="AK24" s="340">
        <f>(AJ24*T24)</f>
        <v>0.2565746527777778</v>
      </c>
      <c r="AL24" s="331">
        <v>120.605</v>
      </c>
      <c r="AM24" s="334">
        <v>404.108</v>
      </c>
      <c r="AN24" s="337">
        <f>(AL24/AM24)</f>
        <v>0.29844744474249457</v>
      </c>
      <c r="AO24" s="335">
        <f>IF(AN24&gt;AI24,100%,AN24/AI24)</f>
        <v>0.94195611289078252</v>
      </c>
      <c r="AP24" s="344">
        <f>(AO24*Y24)</f>
        <v>0.22046846003750148</v>
      </c>
      <c r="AQ24" s="331">
        <f t="shared" ref="AQ24:AR24" si="3">+AB24+AG24+AL24</f>
        <v>924.32400000000007</v>
      </c>
      <c r="AR24" s="342">
        <f t="shared" si="3"/>
        <v>3347.799</v>
      </c>
      <c r="AS24" s="337">
        <f>(AQ24/AR24)</f>
        <v>0.27609901311279444</v>
      </c>
      <c r="AT24" s="335">
        <f>IF(AS24&gt;O24,100%,AS24/O24)</f>
        <v>1</v>
      </c>
      <c r="AU24" s="341">
        <f>(AT24*E24)</f>
        <v>0.01</v>
      </c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4" ht="36.75" customHeight="1" x14ac:dyDescent="0.15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37"/>
      <c r="U25" s="137"/>
      <c r="V25" s="137"/>
      <c r="W25" s="149"/>
      <c r="X25" s="149"/>
      <c r="Y25" s="137"/>
      <c r="Z25" s="137"/>
      <c r="AA25" s="137"/>
      <c r="AB25" s="149"/>
      <c r="AC25" s="149"/>
      <c r="AD25" s="137"/>
      <c r="AE25" s="137"/>
      <c r="AF25" s="157"/>
      <c r="AG25" s="149"/>
      <c r="AH25" s="149"/>
      <c r="AI25" s="137"/>
      <c r="AJ25" s="137"/>
      <c r="AK25" s="140"/>
      <c r="AL25" s="149"/>
      <c r="AM25" s="149"/>
      <c r="AN25" s="137"/>
      <c r="AO25" s="137"/>
      <c r="AP25" s="157"/>
      <c r="AQ25" s="149"/>
      <c r="AR25" s="137"/>
      <c r="AS25" s="137"/>
      <c r="AT25" s="137"/>
      <c r="AU25" s="140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</row>
    <row r="26" spans="1:64" ht="39.75" customHeight="1" x14ac:dyDescent="0.1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23"/>
      <c r="U26" s="123"/>
      <c r="V26" s="123"/>
      <c r="W26" s="144"/>
      <c r="X26" s="144"/>
      <c r="Y26" s="123"/>
      <c r="Z26" s="123"/>
      <c r="AA26" s="123"/>
      <c r="AB26" s="144"/>
      <c r="AC26" s="144"/>
      <c r="AD26" s="123"/>
      <c r="AE26" s="123"/>
      <c r="AF26" s="154"/>
      <c r="AG26" s="144"/>
      <c r="AH26" s="144"/>
      <c r="AI26" s="123"/>
      <c r="AJ26" s="123"/>
      <c r="AK26" s="141"/>
      <c r="AL26" s="144"/>
      <c r="AM26" s="144"/>
      <c r="AN26" s="123"/>
      <c r="AO26" s="123"/>
      <c r="AP26" s="154"/>
      <c r="AQ26" s="144"/>
      <c r="AR26" s="123"/>
      <c r="AS26" s="123"/>
      <c r="AT26" s="123"/>
      <c r="AU26" s="141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64" ht="46.5" customHeight="1" x14ac:dyDescent="0.15">
      <c r="A27" s="332">
        <v>4</v>
      </c>
      <c r="B27" s="329" t="s">
        <v>194</v>
      </c>
      <c r="C27" s="329" t="s">
        <v>195</v>
      </c>
      <c r="D27" s="332" t="s">
        <v>182</v>
      </c>
      <c r="E27" s="333">
        <v>0.02</v>
      </c>
      <c r="F27" s="329" t="s">
        <v>196</v>
      </c>
      <c r="G27" s="329" t="s">
        <v>197</v>
      </c>
      <c r="H27" s="329" t="s">
        <v>198</v>
      </c>
      <c r="I27" s="332" t="s">
        <v>52</v>
      </c>
      <c r="J27" s="346">
        <v>395888582</v>
      </c>
      <c r="K27" s="346">
        <v>3228645130</v>
      </c>
      <c r="L27" s="333">
        <f>J27/K27</f>
        <v>0.12261755815821108</v>
      </c>
      <c r="M27" s="332">
        <v>2024</v>
      </c>
      <c r="N27" s="333">
        <v>0.12</v>
      </c>
      <c r="O27" s="347">
        <v>0.12</v>
      </c>
      <c r="P27" s="333">
        <v>0.12</v>
      </c>
      <c r="Q27" s="333">
        <v>0.12</v>
      </c>
      <c r="R27" s="348">
        <v>1324510014</v>
      </c>
      <c r="S27" s="348">
        <v>3600994965</v>
      </c>
      <c r="T27" s="343">
        <f>R27/S27</f>
        <v>0.3678177911587277</v>
      </c>
      <c r="U27" s="336">
        <f>IF(T27&gt;O27,100%,T27/O27)</f>
        <v>1</v>
      </c>
      <c r="V27" s="336">
        <f>(U27*E27)</f>
        <v>0.02</v>
      </c>
      <c r="W27" s="348">
        <v>1491478829</v>
      </c>
      <c r="X27" s="348">
        <v>3600994965</v>
      </c>
      <c r="Y27" s="335">
        <f>W27/X27</f>
        <v>0.4141852025610927</v>
      </c>
      <c r="Z27" s="336">
        <f>IF(Y27&gt;T27,100%,Y27/T27)</f>
        <v>1</v>
      </c>
      <c r="AA27" s="336">
        <f>(Z27*J27)</f>
        <v>395888582</v>
      </c>
      <c r="AB27" s="349">
        <f t="shared" ref="AB27:AC27" si="4">+R27+W27</f>
        <v>2815988843</v>
      </c>
      <c r="AC27" s="349">
        <f t="shared" si="4"/>
        <v>7201989930</v>
      </c>
      <c r="AD27" s="335">
        <f>AB27/AC27</f>
        <v>0.3910014968599102</v>
      </c>
      <c r="AE27" s="335">
        <f>IF(AD27&gt;O27,100%,AD27/O27)</f>
        <v>1</v>
      </c>
      <c r="AF27" s="338">
        <f>(AE27*E27)</f>
        <v>0.02</v>
      </c>
      <c r="AG27" s="350">
        <v>1491772091</v>
      </c>
      <c r="AH27" s="350">
        <v>3600994965</v>
      </c>
      <c r="AI27" s="351">
        <f>(AG27/AH27)</f>
        <v>0.41426664171967259</v>
      </c>
      <c r="AJ27" s="396">
        <f>IF(AI27&gt;AD27,100%,AI27/AD27)</f>
        <v>1</v>
      </c>
      <c r="AK27" s="397">
        <f>(AJ27*T27)</f>
        <v>0.3678177911587277</v>
      </c>
      <c r="AL27" s="350">
        <v>1491772091</v>
      </c>
      <c r="AM27" s="348">
        <v>1170769432</v>
      </c>
      <c r="AN27" s="356">
        <v>1</v>
      </c>
      <c r="AO27" s="356">
        <f>IF(AN27&gt;AI27,100%,AN27/AI27)</f>
        <v>1</v>
      </c>
      <c r="AP27" s="398">
        <f>(AO27*Y27)</f>
        <v>0.4141852025610927</v>
      </c>
      <c r="AQ27" s="349">
        <f t="shared" ref="AQ27:AR27" si="5">+AB27+AG27+AL27</f>
        <v>5799533025</v>
      </c>
      <c r="AR27" s="399">
        <f t="shared" si="5"/>
        <v>11973754327</v>
      </c>
      <c r="AS27" s="335">
        <f>AQ27/AR27</f>
        <v>0.48435376796753282</v>
      </c>
      <c r="AT27" s="335">
        <f>IF(AS27&gt;O27,100%,AS27/O27)</f>
        <v>1</v>
      </c>
      <c r="AU27" s="341">
        <f>(AT27*E27)</f>
        <v>0.02</v>
      </c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64" ht="52.5" customHeight="1" x14ac:dyDescent="0.15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37"/>
      <c r="U28" s="137"/>
      <c r="V28" s="137"/>
      <c r="W28" s="149"/>
      <c r="X28" s="149"/>
      <c r="Y28" s="137"/>
      <c r="Z28" s="137"/>
      <c r="AA28" s="137"/>
      <c r="AB28" s="149"/>
      <c r="AC28" s="149"/>
      <c r="AD28" s="137"/>
      <c r="AE28" s="137"/>
      <c r="AF28" s="157"/>
      <c r="AG28" s="149"/>
      <c r="AH28" s="149"/>
      <c r="AI28" s="137"/>
      <c r="AJ28" s="137"/>
      <c r="AK28" s="140"/>
      <c r="AL28" s="149"/>
      <c r="AM28" s="149"/>
      <c r="AN28" s="137"/>
      <c r="AO28" s="137"/>
      <c r="AP28" s="157"/>
      <c r="AQ28" s="149"/>
      <c r="AR28" s="137"/>
      <c r="AS28" s="137"/>
      <c r="AT28" s="137"/>
      <c r="AU28" s="140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64" ht="48.75" customHeight="1" x14ac:dyDescent="0.1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23"/>
      <c r="U29" s="123"/>
      <c r="V29" s="123"/>
      <c r="W29" s="144"/>
      <c r="X29" s="144"/>
      <c r="Y29" s="123"/>
      <c r="Z29" s="123"/>
      <c r="AA29" s="123"/>
      <c r="AB29" s="144"/>
      <c r="AC29" s="144"/>
      <c r="AD29" s="123"/>
      <c r="AE29" s="123"/>
      <c r="AF29" s="154"/>
      <c r="AG29" s="144"/>
      <c r="AH29" s="144"/>
      <c r="AI29" s="123"/>
      <c r="AJ29" s="123"/>
      <c r="AK29" s="141"/>
      <c r="AL29" s="144"/>
      <c r="AM29" s="144"/>
      <c r="AN29" s="123"/>
      <c r="AO29" s="123"/>
      <c r="AP29" s="154"/>
      <c r="AQ29" s="144"/>
      <c r="AR29" s="123"/>
      <c r="AS29" s="123"/>
      <c r="AT29" s="123"/>
      <c r="AU29" s="141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64" ht="41.25" customHeight="1" x14ac:dyDescent="0.15">
      <c r="A30" s="332">
        <v>5</v>
      </c>
      <c r="B30" s="329" t="s">
        <v>194</v>
      </c>
      <c r="C30" s="329" t="s">
        <v>199</v>
      </c>
      <c r="D30" s="332" t="s">
        <v>182</v>
      </c>
      <c r="E30" s="352">
        <v>0.02</v>
      </c>
      <c r="F30" s="329" t="s">
        <v>200</v>
      </c>
      <c r="G30" s="329" t="s">
        <v>201</v>
      </c>
      <c r="H30" s="329" t="s">
        <v>202</v>
      </c>
      <c r="I30" s="332" t="s">
        <v>52</v>
      </c>
      <c r="J30" s="346">
        <v>12929976054</v>
      </c>
      <c r="K30" s="346">
        <v>15189800073</v>
      </c>
      <c r="L30" s="333">
        <f>J30/K30</f>
        <v>0.85122753373055537</v>
      </c>
      <c r="M30" s="332">
        <v>2024</v>
      </c>
      <c r="N30" s="333">
        <v>0.85</v>
      </c>
      <c r="O30" s="347">
        <v>0.85</v>
      </c>
      <c r="P30" s="333">
        <v>0.85</v>
      </c>
      <c r="Q30" s="333">
        <v>0.85</v>
      </c>
      <c r="R30" s="348">
        <v>1813894189</v>
      </c>
      <c r="S30" s="348">
        <v>2370419706</v>
      </c>
      <c r="T30" s="343">
        <f>R30/S30</f>
        <v>0.76522068408757993</v>
      </c>
      <c r="U30" s="335">
        <f>IF(T30&gt;O30,100%,T30/O30)</f>
        <v>0.9002596283383294</v>
      </c>
      <c r="V30" s="337">
        <f>(U30*E30)</f>
        <v>1.8005192566766588E-2</v>
      </c>
      <c r="W30" s="348">
        <v>4379601803</v>
      </c>
      <c r="X30" s="348">
        <v>5047080465</v>
      </c>
      <c r="Y30" s="335">
        <f>W30/X30</f>
        <v>0.86774955013521859</v>
      </c>
      <c r="Z30" s="335">
        <f>IF(Y30&gt;T30,100%,Y30/T30)</f>
        <v>1</v>
      </c>
      <c r="AA30" s="337">
        <f>(Z30*J30)</f>
        <v>12929976054</v>
      </c>
      <c r="AB30" s="349">
        <f t="shared" ref="AB30:AC30" si="6">+R30+W30</f>
        <v>6193495992</v>
      </c>
      <c r="AC30" s="349">
        <f t="shared" si="6"/>
        <v>7417500171</v>
      </c>
      <c r="AD30" s="335">
        <f>AB30/AC30</f>
        <v>0.83498427357164673</v>
      </c>
      <c r="AE30" s="335">
        <f>IF(AD30&gt;O30,100%,AD30/O30)</f>
        <v>0.98233443949605503</v>
      </c>
      <c r="AF30" s="338">
        <f>(AE30*E30)</f>
        <v>1.96466887899211E-2</v>
      </c>
      <c r="AG30" s="350">
        <v>8184567515</v>
      </c>
      <c r="AH30" s="350">
        <v>9674701316</v>
      </c>
      <c r="AI30" s="351">
        <f>(AG30/AH30)</f>
        <v>0.84597624750072442</v>
      </c>
      <c r="AJ30" s="356">
        <f>IF(AI30&gt;AD30,100%,AI30/AD30)</f>
        <v>1</v>
      </c>
      <c r="AK30" s="357">
        <f>(AJ30*T30)</f>
        <v>0.76522068408757993</v>
      </c>
      <c r="AL30" s="350">
        <v>11332728513</v>
      </c>
      <c r="AM30" s="350">
        <v>8065637851</v>
      </c>
      <c r="AN30" s="356">
        <v>1</v>
      </c>
      <c r="AO30" s="356">
        <f>IF(AN30&gt;AI30,100%,AN30/AI30)</f>
        <v>1</v>
      </c>
      <c r="AP30" s="358">
        <f>(AO30*Y30)</f>
        <v>0.86774955013521859</v>
      </c>
      <c r="AQ30" s="353">
        <f t="shared" ref="AQ30:AR30" si="7">+AB30+AG30+AL30</f>
        <v>25710792020</v>
      </c>
      <c r="AR30" s="354">
        <f t="shared" si="7"/>
        <v>25157839338</v>
      </c>
      <c r="AS30" s="335">
        <f>AQ30/AR30</f>
        <v>1.0219793391066292</v>
      </c>
      <c r="AT30" s="335">
        <f>IF(AS30&gt;O30,100%,AS30/O30)</f>
        <v>1</v>
      </c>
      <c r="AU30" s="341">
        <f>(AT30*E30)</f>
        <v>0.02</v>
      </c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</row>
    <row r="31" spans="1:64" ht="42.75" customHeight="1" x14ac:dyDescent="0.15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37"/>
      <c r="U31" s="137"/>
      <c r="V31" s="137"/>
      <c r="W31" s="149"/>
      <c r="X31" s="149"/>
      <c r="Y31" s="137"/>
      <c r="Z31" s="137"/>
      <c r="AA31" s="137"/>
      <c r="AB31" s="149"/>
      <c r="AC31" s="149"/>
      <c r="AD31" s="137"/>
      <c r="AE31" s="137"/>
      <c r="AF31" s="157"/>
      <c r="AG31" s="149"/>
      <c r="AH31" s="149"/>
      <c r="AI31" s="137"/>
      <c r="AJ31" s="137"/>
      <c r="AK31" s="140"/>
      <c r="AL31" s="149"/>
      <c r="AM31" s="149"/>
      <c r="AN31" s="137"/>
      <c r="AO31" s="137"/>
      <c r="AP31" s="157"/>
      <c r="AQ31" s="165"/>
      <c r="AR31" s="161"/>
      <c r="AS31" s="137"/>
      <c r="AT31" s="137"/>
      <c r="AU31" s="140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</row>
    <row r="32" spans="1:64" ht="43.5" customHeight="1" x14ac:dyDescent="0.1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23"/>
      <c r="U32" s="123"/>
      <c r="V32" s="123"/>
      <c r="W32" s="144"/>
      <c r="X32" s="144"/>
      <c r="Y32" s="123"/>
      <c r="Z32" s="123"/>
      <c r="AA32" s="123"/>
      <c r="AB32" s="144"/>
      <c r="AC32" s="144"/>
      <c r="AD32" s="123"/>
      <c r="AE32" s="123"/>
      <c r="AF32" s="154"/>
      <c r="AG32" s="144"/>
      <c r="AH32" s="144"/>
      <c r="AI32" s="123"/>
      <c r="AJ32" s="123"/>
      <c r="AK32" s="141"/>
      <c r="AL32" s="144"/>
      <c r="AM32" s="144"/>
      <c r="AN32" s="123"/>
      <c r="AO32" s="123"/>
      <c r="AP32" s="154"/>
      <c r="AQ32" s="132"/>
      <c r="AR32" s="128"/>
      <c r="AS32" s="123"/>
      <c r="AT32" s="123"/>
      <c r="AU32" s="141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</row>
    <row r="33" spans="1:64" ht="49.5" customHeight="1" x14ac:dyDescent="0.15">
      <c r="A33" s="332">
        <v>6</v>
      </c>
      <c r="B33" s="329" t="s">
        <v>203</v>
      </c>
      <c r="C33" s="329" t="s">
        <v>204</v>
      </c>
      <c r="D33" s="332" t="s">
        <v>182</v>
      </c>
      <c r="E33" s="333">
        <v>0.02</v>
      </c>
      <c r="F33" s="329" t="s">
        <v>205</v>
      </c>
      <c r="G33" s="329" t="s">
        <v>206</v>
      </c>
      <c r="H33" s="329" t="s">
        <v>207</v>
      </c>
      <c r="I33" s="329" t="s">
        <v>52</v>
      </c>
      <c r="J33" s="332">
        <v>79</v>
      </c>
      <c r="K33" s="332">
        <v>93</v>
      </c>
      <c r="L33" s="333">
        <f>+J33/K33</f>
        <v>0.84946236559139787</v>
      </c>
      <c r="M33" s="332">
        <v>2024</v>
      </c>
      <c r="N33" s="333">
        <v>0.88</v>
      </c>
      <c r="O33" s="333">
        <v>0.85</v>
      </c>
      <c r="P33" s="333">
        <v>0.85</v>
      </c>
      <c r="Q33" s="333">
        <v>0.85</v>
      </c>
      <c r="R33" s="332" t="s">
        <v>46</v>
      </c>
      <c r="S33" s="332" t="s">
        <v>46</v>
      </c>
      <c r="T33" s="336" t="e">
        <f>R33/S33</f>
        <v>#VALUE!</v>
      </c>
      <c r="U33" s="336" t="e">
        <f>IF(T33&gt;O33,100%,T33/O33)</f>
        <v>#VALUE!</v>
      </c>
      <c r="V33" s="336" t="str">
        <f>IFERROR((U33*E33),"0")</f>
        <v>0</v>
      </c>
      <c r="W33" s="332" t="s">
        <v>47</v>
      </c>
      <c r="X33" s="332" t="s">
        <v>47</v>
      </c>
      <c r="Y33" s="336" t="e">
        <f>W33/X33</f>
        <v>#VALUE!</v>
      </c>
      <c r="Z33" s="336" t="e">
        <f>IF(Y33&gt;T33,100%,Y33/T33)</f>
        <v>#VALUE!</v>
      </c>
      <c r="AA33" s="336" t="str">
        <f>IFERROR((Z33*J33),"0")</f>
        <v>0</v>
      </c>
      <c r="AB33" s="332" t="s">
        <v>47</v>
      </c>
      <c r="AC33" s="332" t="s">
        <v>47</v>
      </c>
      <c r="AD33" s="336" t="e">
        <f>AB33/AC33</f>
        <v>#VALUE!</v>
      </c>
      <c r="AE33" s="336" t="e">
        <f>IF(AD33&gt;O33,100%,AD33/O33)</f>
        <v>#VALUE!</v>
      </c>
      <c r="AF33" s="338" t="str">
        <f>IFERROR((AE33*E33),"0")</f>
        <v>0</v>
      </c>
      <c r="AG33" s="332">
        <v>12</v>
      </c>
      <c r="AH33" s="332">
        <v>20</v>
      </c>
      <c r="AI33" s="336">
        <f>AG33/AH33</f>
        <v>0.6</v>
      </c>
      <c r="AJ33" s="336" t="e">
        <f>IF(AI33&gt;AD33,100%,AI33/AD33)</f>
        <v>#VALUE!</v>
      </c>
      <c r="AK33" s="360" t="str">
        <f>IFERROR((AJ33*T33),"0")</f>
        <v>0</v>
      </c>
      <c r="AL33" s="332">
        <v>8</v>
      </c>
      <c r="AM33" s="332">
        <v>20</v>
      </c>
      <c r="AN33" s="336">
        <f>AL33/AM33</f>
        <v>0.4</v>
      </c>
      <c r="AO33" s="336">
        <f>IF(AN33&gt;AI33,100%,AN33/AI33)</f>
        <v>0.66666666666666674</v>
      </c>
      <c r="AP33" s="359" t="s">
        <v>185</v>
      </c>
      <c r="AQ33" s="332">
        <f>+AG33+AL33</f>
        <v>20</v>
      </c>
      <c r="AR33" s="355">
        <f>+AH33</f>
        <v>20</v>
      </c>
      <c r="AS33" s="335">
        <f>AQ33/AR33</f>
        <v>1</v>
      </c>
      <c r="AT33" s="335">
        <f>IF(AS33&gt;O33,100%,AS33/O33)</f>
        <v>1</v>
      </c>
      <c r="AU33" s="341">
        <f>IFERROR((AT33*E33),"0")</f>
        <v>0.02</v>
      </c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64" ht="84" customHeight="1" x14ac:dyDescent="0.15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23"/>
      <c r="U34" s="123"/>
      <c r="V34" s="123"/>
      <c r="W34" s="144"/>
      <c r="X34" s="144"/>
      <c r="Y34" s="123"/>
      <c r="Z34" s="123"/>
      <c r="AA34" s="123"/>
      <c r="AB34" s="144"/>
      <c r="AC34" s="144"/>
      <c r="AD34" s="123"/>
      <c r="AE34" s="123"/>
      <c r="AF34" s="154"/>
      <c r="AG34" s="144"/>
      <c r="AH34" s="144"/>
      <c r="AI34" s="123"/>
      <c r="AJ34" s="123"/>
      <c r="AK34" s="141"/>
      <c r="AL34" s="144"/>
      <c r="AM34" s="144"/>
      <c r="AN34" s="123"/>
      <c r="AO34" s="123"/>
      <c r="AP34" s="154"/>
      <c r="AQ34" s="144"/>
      <c r="AR34" s="123"/>
      <c r="AS34" s="123"/>
      <c r="AT34" s="123"/>
      <c r="AU34" s="141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64" ht="36.75" customHeight="1" x14ac:dyDescent="0.15">
      <c r="A35" s="332">
        <v>7</v>
      </c>
      <c r="B35" s="329" t="s">
        <v>208</v>
      </c>
      <c r="C35" s="329" t="s">
        <v>209</v>
      </c>
      <c r="D35" s="332" t="s">
        <v>182</v>
      </c>
      <c r="E35" s="333">
        <v>0.01</v>
      </c>
      <c r="F35" s="329" t="s">
        <v>210</v>
      </c>
      <c r="G35" s="329" t="s">
        <v>206</v>
      </c>
      <c r="H35" s="329" t="s">
        <v>211</v>
      </c>
      <c r="I35" s="329" t="s">
        <v>52</v>
      </c>
      <c r="J35" s="332">
        <v>7</v>
      </c>
      <c r="K35" s="332">
        <v>9</v>
      </c>
      <c r="L35" s="333">
        <f>J35/K35</f>
        <v>0.77777777777777779</v>
      </c>
      <c r="M35" s="332">
        <v>2024</v>
      </c>
      <c r="N35" s="333">
        <v>0.8</v>
      </c>
      <c r="O35" s="333">
        <v>0.8</v>
      </c>
      <c r="P35" s="333">
        <v>0.8</v>
      </c>
      <c r="Q35" s="333">
        <v>0.8</v>
      </c>
      <c r="R35" s="362">
        <v>8</v>
      </c>
      <c r="S35" s="362">
        <v>9</v>
      </c>
      <c r="T35" s="335">
        <f>R35/S35</f>
        <v>0.88888888888888884</v>
      </c>
      <c r="U35" s="335">
        <f>IF(T35&gt;O35,100%,T35/O35)</f>
        <v>1</v>
      </c>
      <c r="V35" s="335">
        <f>IFERROR((U35*E35),"0")</f>
        <v>0.01</v>
      </c>
      <c r="W35" s="362">
        <v>8</v>
      </c>
      <c r="X35" s="362">
        <v>9</v>
      </c>
      <c r="Y35" s="335">
        <f>W35/X35</f>
        <v>0.88888888888888884</v>
      </c>
      <c r="Z35" s="335">
        <f>IF(Y35&gt;T35,100%,Y35/T35)</f>
        <v>1</v>
      </c>
      <c r="AA35" s="335">
        <f>IFERROR((Z35*J35),"0")</f>
        <v>7</v>
      </c>
      <c r="AB35" s="362" t="s">
        <v>47</v>
      </c>
      <c r="AC35" s="362" t="s">
        <v>47</v>
      </c>
      <c r="AD35" s="335" t="e">
        <f>AB35/AC35</f>
        <v>#VALUE!</v>
      </c>
      <c r="AE35" s="335" t="e">
        <f>IF(AD35&gt;O35,100%,AD35/O35)</f>
        <v>#VALUE!</v>
      </c>
      <c r="AF35" s="338" t="str">
        <f>IFERROR((AE35*E35),"0")</f>
        <v>0</v>
      </c>
      <c r="AG35" s="361">
        <v>28</v>
      </c>
      <c r="AH35" s="361">
        <v>35</v>
      </c>
      <c r="AI35" s="335">
        <f>AG35/AH35</f>
        <v>0.8</v>
      </c>
      <c r="AJ35" s="335" t="e">
        <f>IF(AI35&gt;AD35,100%,AI35/AD35)</f>
        <v>#VALUE!</v>
      </c>
      <c r="AK35" s="340" t="str">
        <f>IFERROR((AJ35*T35),"0")</f>
        <v>0</v>
      </c>
      <c r="AL35" s="361">
        <v>25</v>
      </c>
      <c r="AM35" s="361">
        <v>30</v>
      </c>
      <c r="AN35" s="335">
        <f>AL35/AM35</f>
        <v>0.83333333333333337</v>
      </c>
      <c r="AO35" s="335">
        <f>IF(AN35&gt;AI35,100%,AN35/AI35)</f>
        <v>1</v>
      </c>
      <c r="AP35" s="358">
        <f>(AO35*Y35)</f>
        <v>0.88888888888888884</v>
      </c>
      <c r="AQ35" s="362">
        <f t="shared" ref="AQ35:AR35" si="8">+AG35+AL35</f>
        <v>53</v>
      </c>
      <c r="AR35" s="363">
        <f t="shared" si="8"/>
        <v>65</v>
      </c>
      <c r="AS35" s="335">
        <f>AQ35/AR35</f>
        <v>0.81538461538461537</v>
      </c>
      <c r="AT35" s="335">
        <f>IF(AS35&gt;O35,100%,AS35/O35)</f>
        <v>1</v>
      </c>
      <c r="AU35" s="341">
        <f>IFERROR((AT35*E35),"0")</f>
        <v>0.01</v>
      </c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64" ht="36.75" customHeight="1" x14ac:dyDescent="0.1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37"/>
      <c r="U36" s="137"/>
      <c r="V36" s="137"/>
      <c r="W36" s="149"/>
      <c r="X36" s="149"/>
      <c r="Y36" s="137"/>
      <c r="Z36" s="137"/>
      <c r="AA36" s="137"/>
      <c r="AB36" s="149"/>
      <c r="AC36" s="149"/>
      <c r="AD36" s="137"/>
      <c r="AE36" s="137"/>
      <c r="AF36" s="157"/>
      <c r="AG36" s="149"/>
      <c r="AH36" s="149"/>
      <c r="AI36" s="137"/>
      <c r="AJ36" s="137"/>
      <c r="AK36" s="140"/>
      <c r="AL36" s="149"/>
      <c r="AM36" s="149"/>
      <c r="AN36" s="137"/>
      <c r="AO36" s="137"/>
      <c r="AP36" s="157"/>
      <c r="AQ36" s="149"/>
      <c r="AR36" s="137"/>
      <c r="AS36" s="137"/>
      <c r="AT36" s="137"/>
      <c r="AU36" s="140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64" ht="35.25" customHeight="1" x14ac:dyDescent="0.1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23"/>
      <c r="U37" s="123"/>
      <c r="V37" s="123"/>
      <c r="W37" s="144"/>
      <c r="X37" s="144"/>
      <c r="Y37" s="123"/>
      <c r="Z37" s="123"/>
      <c r="AA37" s="123"/>
      <c r="AB37" s="144"/>
      <c r="AC37" s="144"/>
      <c r="AD37" s="123"/>
      <c r="AE37" s="123"/>
      <c r="AF37" s="154"/>
      <c r="AG37" s="144"/>
      <c r="AH37" s="144"/>
      <c r="AI37" s="123"/>
      <c r="AJ37" s="123"/>
      <c r="AK37" s="141"/>
      <c r="AL37" s="144"/>
      <c r="AM37" s="144"/>
      <c r="AN37" s="123"/>
      <c r="AO37" s="123"/>
      <c r="AP37" s="154"/>
      <c r="AQ37" s="144"/>
      <c r="AR37" s="123"/>
      <c r="AS37" s="123"/>
      <c r="AT37" s="123"/>
      <c r="AU37" s="141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64" ht="40.5" customHeight="1" x14ac:dyDescent="0.15">
      <c r="A38" s="332">
        <v>8</v>
      </c>
      <c r="B38" s="329" t="s">
        <v>208</v>
      </c>
      <c r="C38" s="329" t="s">
        <v>40</v>
      </c>
      <c r="D38" s="332" t="s">
        <v>182</v>
      </c>
      <c r="E38" s="333">
        <v>0.02</v>
      </c>
      <c r="F38" s="329" t="s">
        <v>212</v>
      </c>
      <c r="G38" s="329" t="s">
        <v>213</v>
      </c>
      <c r="H38" s="329" t="s">
        <v>214</v>
      </c>
      <c r="I38" s="329" t="s">
        <v>52</v>
      </c>
      <c r="J38" s="332">
        <v>3602</v>
      </c>
      <c r="K38" s="332">
        <v>3824</v>
      </c>
      <c r="L38" s="333">
        <f>J38/K38</f>
        <v>0.94194560669456062</v>
      </c>
      <c r="M38" s="332">
        <v>2023</v>
      </c>
      <c r="N38" s="333">
        <v>0.9</v>
      </c>
      <c r="O38" s="333">
        <v>0.9</v>
      </c>
      <c r="P38" s="333">
        <v>0.9</v>
      </c>
      <c r="Q38" s="333">
        <v>0.9</v>
      </c>
      <c r="R38" s="362">
        <v>905</v>
      </c>
      <c r="S38" s="362">
        <v>981</v>
      </c>
      <c r="T38" s="343">
        <f>R38/S38</f>
        <v>0.92252803261977578</v>
      </c>
      <c r="U38" s="336">
        <f>IF(T38&gt;O38,100%,T38/O38)</f>
        <v>1</v>
      </c>
      <c r="V38" s="336">
        <f>(U38*E38)</f>
        <v>0.02</v>
      </c>
      <c r="W38" s="362">
        <v>1718</v>
      </c>
      <c r="X38" s="362">
        <v>1813</v>
      </c>
      <c r="Y38" s="335">
        <f>W38/X38</f>
        <v>0.94760066188637615</v>
      </c>
      <c r="Z38" s="336">
        <f>IF(Y38&gt;T38,100%,Y38/T38)</f>
        <v>1</v>
      </c>
      <c r="AA38" s="336">
        <f>(Z38*J38)</f>
        <v>3602</v>
      </c>
      <c r="AB38" s="362">
        <f t="shared" ref="AB38:AC38" si="9">+R38+W38</f>
        <v>2623</v>
      </c>
      <c r="AC38" s="362">
        <f t="shared" si="9"/>
        <v>2794</v>
      </c>
      <c r="AD38" s="335">
        <f>AB38/AC38</f>
        <v>0.93879742304939151</v>
      </c>
      <c r="AE38" s="335">
        <f>IF(AD38&gt;O38,100%,AD38/O38)</f>
        <v>1</v>
      </c>
      <c r="AF38" s="338">
        <f>(AE38*E38)</f>
        <v>0.02</v>
      </c>
      <c r="AG38" s="362">
        <v>529</v>
      </c>
      <c r="AH38" s="362">
        <v>560</v>
      </c>
      <c r="AI38" s="335">
        <f>AG38/AH38</f>
        <v>0.94464285714285712</v>
      </c>
      <c r="AJ38" s="336">
        <f>IF(AI38&gt;AD38,100%,AI38/AD38)</f>
        <v>1</v>
      </c>
      <c r="AK38" s="360">
        <f>(AJ38*T38)</f>
        <v>0.92252803261977578</v>
      </c>
      <c r="AL38" s="362">
        <v>1480</v>
      </c>
      <c r="AM38" s="362">
        <v>1613</v>
      </c>
      <c r="AN38" s="335">
        <f>AL38/AM38</f>
        <v>0.91754494730316183</v>
      </c>
      <c r="AO38" s="335">
        <f>IF(AN38&gt;AI38,100%,AN38/AI38)</f>
        <v>0.97131412190882915</v>
      </c>
      <c r="AP38" s="344">
        <f>(AO38*Y38)</f>
        <v>0.92041790482039076</v>
      </c>
      <c r="AQ38" s="362">
        <f t="shared" ref="AQ38:AR38" si="10">+AB38+AG38+AL38</f>
        <v>4632</v>
      </c>
      <c r="AR38" s="363">
        <f t="shared" si="10"/>
        <v>4967</v>
      </c>
      <c r="AS38" s="335">
        <f>AQ38/AR38</f>
        <v>0.93255486208979266</v>
      </c>
      <c r="AT38" s="335">
        <f>IF(AS38&gt;O38,100%,AS38/O38)</f>
        <v>1</v>
      </c>
      <c r="AU38" s="341">
        <f>(AT38*E38)</f>
        <v>0.02</v>
      </c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64" ht="87.75" customHeight="1" x14ac:dyDescent="0.1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23"/>
      <c r="U39" s="123"/>
      <c r="V39" s="123"/>
      <c r="W39" s="144"/>
      <c r="X39" s="144"/>
      <c r="Y39" s="123"/>
      <c r="Z39" s="123"/>
      <c r="AA39" s="123"/>
      <c r="AB39" s="144"/>
      <c r="AC39" s="144"/>
      <c r="AD39" s="123"/>
      <c r="AE39" s="123"/>
      <c r="AF39" s="154"/>
      <c r="AG39" s="144"/>
      <c r="AH39" s="144"/>
      <c r="AI39" s="123"/>
      <c r="AJ39" s="123"/>
      <c r="AK39" s="141"/>
      <c r="AL39" s="144"/>
      <c r="AM39" s="144"/>
      <c r="AN39" s="123"/>
      <c r="AO39" s="123"/>
      <c r="AP39" s="154"/>
      <c r="AQ39" s="144"/>
      <c r="AR39" s="123"/>
      <c r="AS39" s="123"/>
      <c r="AT39" s="123"/>
      <c r="AU39" s="141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</row>
    <row r="40" spans="1:64" ht="30" customHeight="1" x14ac:dyDescent="0.15">
      <c r="A40" s="329">
        <v>9</v>
      </c>
      <c r="B40" s="329" t="s">
        <v>208</v>
      </c>
      <c r="C40" s="329" t="s">
        <v>40</v>
      </c>
      <c r="D40" s="329" t="s">
        <v>182</v>
      </c>
      <c r="E40" s="330">
        <v>0.02</v>
      </c>
      <c r="F40" s="329" t="s">
        <v>215</v>
      </c>
      <c r="G40" s="329" t="s">
        <v>216</v>
      </c>
      <c r="H40" s="329" t="s">
        <v>217</v>
      </c>
      <c r="I40" s="329" t="s">
        <v>52</v>
      </c>
      <c r="J40" s="329">
        <v>56</v>
      </c>
      <c r="K40" s="329">
        <v>68</v>
      </c>
      <c r="L40" s="330">
        <f>J40/K40</f>
        <v>0.82352941176470584</v>
      </c>
      <c r="M40" s="329">
        <v>2023</v>
      </c>
      <c r="N40" s="330">
        <v>0.8</v>
      </c>
      <c r="O40" s="330">
        <v>0.8</v>
      </c>
      <c r="P40" s="330">
        <v>0.8</v>
      </c>
      <c r="Q40" s="330">
        <v>0.8</v>
      </c>
      <c r="R40" s="362">
        <v>5</v>
      </c>
      <c r="S40" s="362">
        <v>5</v>
      </c>
      <c r="T40" s="343">
        <f>R40/S40</f>
        <v>1</v>
      </c>
      <c r="U40" s="336">
        <f>IF(T40&gt;O40,100%,T40/O40)</f>
        <v>1</v>
      </c>
      <c r="V40" s="336">
        <f>(U40*E40)</f>
        <v>0.02</v>
      </c>
      <c r="W40" s="362">
        <v>5</v>
      </c>
      <c r="X40" s="362">
        <v>5</v>
      </c>
      <c r="Y40" s="335">
        <f>W40/X40</f>
        <v>1</v>
      </c>
      <c r="Z40" s="335">
        <f>IF(Y40&gt;T40,100%,Y40/T40)</f>
        <v>1</v>
      </c>
      <c r="AA40" s="336">
        <f>(Z40*J40)</f>
        <v>56</v>
      </c>
      <c r="AB40" s="362">
        <f t="shared" ref="AB40:AC40" si="11">+R40+W40</f>
        <v>10</v>
      </c>
      <c r="AC40" s="362">
        <f t="shared" si="11"/>
        <v>10</v>
      </c>
      <c r="AD40" s="335">
        <f>AB40/AC40</f>
        <v>1</v>
      </c>
      <c r="AE40" s="335">
        <f>IF(AD40&gt;O40,100%,AD40/O40)</f>
        <v>1</v>
      </c>
      <c r="AF40" s="338">
        <f>(AE40*E40)</f>
        <v>0.02</v>
      </c>
      <c r="AG40" s="362">
        <v>5</v>
      </c>
      <c r="AH40" s="361">
        <v>5</v>
      </c>
      <c r="AI40" s="335">
        <f>AG40/AH40</f>
        <v>1</v>
      </c>
      <c r="AJ40" s="335">
        <f>IF(AI40&gt;AD40,100%,AI40/AD40)</f>
        <v>1</v>
      </c>
      <c r="AK40" s="340">
        <f>(AJ40*T40)</f>
        <v>1</v>
      </c>
      <c r="AL40" s="362">
        <v>40</v>
      </c>
      <c r="AM40" s="361">
        <v>50</v>
      </c>
      <c r="AN40" s="335">
        <f>AL40/AM40</f>
        <v>0.8</v>
      </c>
      <c r="AO40" s="335">
        <f>IF(AN40&gt;AI40,100%,AN40/AI40)</f>
        <v>0.8</v>
      </c>
      <c r="AP40" s="344">
        <f>(AO40*Y40)</f>
        <v>0.8</v>
      </c>
      <c r="AQ40" s="362">
        <f t="shared" ref="AQ40:AR40" si="12">+AB40+AG40+AL40</f>
        <v>55</v>
      </c>
      <c r="AR40" s="363">
        <f t="shared" si="12"/>
        <v>65</v>
      </c>
      <c r="AS40" s="335">
        <f>AQ40/AR40</f>
        <v>0.84615384615384615</v>
      </c>
      <c r="AT40" s="335">
        <f>IF(AS40&gt;O40,100%,AS40/O40)</f>
        <v>1</v>
      </c>
      <c r="AU40" s="341">
        <f>(AT40*E40)</f>
        <v>0.02</v>
      </c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</row>
    <row r="41" spans="1:64" ht="60" customHeight="1" thickBo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44"/>
      <c r="S41" s="144"/>
      <c r="T41" s="123"/>
      <c r="U41" s="123"/>
      <c r="V41" s="123"/>
      <c r="W41" s="144"/>
      <c r="X41" s="144"/>
      <c r="Y41" s="123"/>
      <c r="Z41" s="123"/>
      <c r="AA41" s="123"/>
      <c r="AB41" s="144"/>
      <c r="AC41" s="144"/>
      <c r="AD41" s="123"/>
      <c r="AE41" s="123"/>
      <c r="AF41" s="154"/>
      <c r="AG41" s="172"/>
      <c r="AH41" s="172"/>
      <c r="AI41" s="173"/>
      <c r="AJ41" s="173"/>
      <c r="AK41" s="169"/>
      <c r="AL41" s="172"/>
      <c r="AM41" s="172"/>
      <c r="AN41" s="173"/>
      <c r="AO41" s="173"/>
      <c r="AP41" s="364"/>
      <c r="AQ41" s="172"/>
      <c r="AR41" s="173"/>
      <c r="AS41" s="173"/>
      <c r="AT41" s="173"/>
      <c r="AU41" s="169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</row>
    <row r="42" spans="1:64" ht="15.75" customHeight="1" x14ac:dyDescent="0.15">
      <c r="A42" s="31"/>
      <c r="E42" s="2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</row>
    <row r="43" spans="1:64" ht="15.75" customHeight="1" x14ac:dyDescent="0.15">
      <c r="A43" s="31"/>
      <c r="E43" s="2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2"/>
      <c r="S43" s="2"/>
      <c r="T43" s="2"/>
      <c r="U43" s="2"/>
      <c r="V43" s="30">
        <f>SUM(V12:V41)</f>
        <v>0.1042551925667666</v>
      </c>
      <c r="W43" s="2"/>
      <c r="X43" s="2"/>
      <c r="Y43" s="2"/>
      <c r="Z43" s="2"/>
      <c r="AA43" s="30">
        <f>SUM(AA12:AA41)</f>
        <v>13325869944.829752</v>
      </c>
      <c r="AB43" s="2"/>
      <c r="AC43" s="2"/>
      <c r="AD43" s="2"/>
      <c r="AE43" s="2"/>
      <c r="AF43" s="30">
        <f>SUM(AF12:AF41)</f>
        <v>0.10831346537363513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2"/>
      <c r="AR43" s="2"/>
      <c r="AS43" s="2"/>
      <c r="AT43" s="2"/>
      <c r="AU43" s="30">
        <f>SUM(AU12:AU41)</f>
        <v>0.14000000000000001</v>
      </c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64" ht="15.75" customHeight="1" x14ac:dyDescent="0.15">
      <c r="A44" s="31"/>
      <c r="E44" s="29">
        <f>SUM(E12:E41)</f>
        <v>0.15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</row>
    <row r="45" spans="1:64" ht="15.75" customHeight="1" x14ac:dyDescent="0.15">
      <c r="A45" s="31"/>
      <c r="E45" s="2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</row>
    <row r="46" spans="1:64" ht="15.75" customHeight="1" x14ac:dyDescent="0.15">
      <c r="A46" s="31"/>
      <c r="E46" s="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64" ht="15.75" customHeight="1" x14ac:dyDescent="0.15">
      <c r="A47" s="31"/>
      <c r="E47" s="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</row>
    <row r="48" spans="1:64" ht="15.75" customHeight="1" x14ac:dyDescent="0.15">
      <c r="A48" s="31"/>
      <c r="E48" s="2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</row>
    <row r="49" spans="1:64" ht="15.75" customHeight="1" x14ac:dyDescent="0.15">
      <c r="A49" s="31"/>
      <c r="E49" s="2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</row>
    <row r="50" spans="1:64" ht="15.75" customHeight="1" x14ac:dyDescent="0.15">
      <c r="A50" s="31"/>
      <c r="E50" s="2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</row>
    <row r="51" spans="1:64" ht="15.75" customHeight="1" x14ac:dyDescent="0.15">
      <c r="A51" s="31"/>
      <c r="E51" s="2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</row>
    <row r="52" spans="1:64" ht="15.75" customHeight="1" x14ac:dyDescent="0.15">
      <c r="A52" s="31"/>
      <c r="E52" s="2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64" ht="15.75" customHeight="1" x14ac:dyDescent="0.15">
      <c r="A53" s="31"/>
      <c r="E53" s="2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64" ht="15.75" customHeight="1" x14ac:dyDescent="0.15">
      <c r="A54" s="31"/>
      <c r="E54" s="2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64" ht="15.75" customHeight="1" x14ac:dyDescent="0.15">
      <c r="A55" s="31"/>
      <c r="E55" s="2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64" ht="15.75" customHeight="1" x14ac:dyDescent="0.15">
      <c r="A56" s="31"/>
      <c r="E56" s="2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64" ht="15.75" customHeight="1" x14ac:dyDescent="0.15">
      <c r="A57" s="31"/>
      <c r="E57" s="2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64" ht="15.75" customHeight="1" x14ac:dyDescent="0.15">
      <c r="A58" s="31"/>
      <c r="E58" s="2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64" ht="15.75" customHeight="1" x14ac:dyDescent="0.15">
      <c r="A59" s="31"/>
      <c r="E59" s="2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64" ht="15.75" customHeight="1" x14ac:dyDescent="0.15">
      <c r="A60" s="31"/>
      <c r="E60" s="2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64" ht="15.75" customHeight="1" x14ac:dyDescent="0.15">
      <c r="A61" s="31"/>
      <c r="E61" s="2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64" ht="15.75" customHeight="1" x14ac:dyDescent="0.15">
      <c r="A62" s="31"/>
      <c r="E62" s="2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64" ht="15.75" customHeight="1" x14ac:dyDescent="0.15">
      <c r="A63" s="31"/>
      <c r="E63" s="2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64" ht="15.75" customHeight="1" x14ac:dyDescent="0.15">
      <c r="A64" s="31"/>
      <c r="E64" s="2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64" ht="15.75" customHeight="1" x14ac:dyDescent="0.15">
      <c r="A65" s="31"/>
      <c r="E65" s="2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64" ht="15.75" customHeight="1" x14ac:dyDescent="0.15">
      <c r="A66" s="31"/>
      <c r="E66" s="2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64" ht="15.75" customHeight="1" x14ac:dyDescent="0.15">
      <c r="A67" s="31"/>
      <c r="E67" s="2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64" ht="15.75" customHeight="1" x14ac:dyDescent="0.15">
      <c r="A68" s="31"/>
      <c r="E68" s="2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64" ht="15.75" customHeight="1" x14ac:dyDescent="0.15">
      <c r="A69" s="31"/>
      <c r="E69" s="2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</row>
    <row r="70" spans="1:64" ht="15.75" customHeight="1" x14ac:dyDescent="0.15">
      <c r="A70" s="31"/>
      <c r="E70" s="2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64" ht="15.75" customHeight="1" x14ac:dyDescent="0.15">
      <c r="A71" s="31"/>
      <c r="E71" s="2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</row>
    <row r="72" spans="1:64" ht="15.75" customHeight="1" x14ac:dyDescent="0.15">
      <c r="A72" s="31"/>
      <c r="E72" s="2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</row>
    <row r="73" spans="1:64" ht="15.75" customHeight="1" x14ac:dyDescent="0.15">
      <c r="A73" s="31"/>
      <c r="E73" s="2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</row>
    <row r="74" spans="1:64" ht="15.75" customHeight="1" x14ac:dyDescent="0.15">
      <c r="A74" s="31"/>
      <c r="E74" s="2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</row>
    <row r="75" spans="1:64" ht="15.75" customHeight="1" x14ac:dyDescent="0.15">
      <c r="A75" s="31"/>
      <c r="E75" s="2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</row>
    <row r="76" spans="1:64" ht="15.75" customHeight="1" x14ac:dyDescent="0.15">
      <c r="A76" s="31"/>
      <c r="E76" s="2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</row>
    <row r="77" spans="1:64" ht="15.75" customHeight="1" x14ac:dyDescent="0.15">
      <c r="A77" s="31"/>
      <c r="E77" s="2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</row>
    <row r="78" spans="1:64" ht="15.75" customHeight="1" x14ac:dyDescent="0.15">
      <c r="A78" s="31"/>
      <c r="E78" s="2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</row>
    <row r="79" spans="1:64" ht="15.75" customHeight="1" x14ac:dyDescent="0.15">
      <c r="A79" s="31"/>
      <c r="E79" s="2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</row>
    <row r="80" spans="1:64" ht="15.75" customHeight="1" x14ac:dyDescent="0.15">
      <c r="A80" s="31"/>
      <c r="E80" s="2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</row>
    <row r="81" spans="1:64" ht="15.75" customHeight="1" x14ac:dyDescent="0.15">
      <c r="A81" s="31"/>
      <c r="E81" s="2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</row>
    <row r="82" spans="1:64" ht="15.75" customHeight="1" x14ac:dyDescent="0.15">
      <c r="A82" s="31"/>
      <c r="E82" s="2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</row>
    <row r="83" spans="1:64" ht="15.75" customHeight="1" x14ac:dyDescent="0.15">
      <c r="A83" s="31"/>
      <c r="E83" s="2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</row>
    <row r="84" spans="1:64" ht="15.75" customHeight="1" x14ac:dyDescent="0.15">
      <c r="A84" s="31"/>
      <c r="E84" s="2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</row>
    <row r="85" spans="1:64" ht="15.75" customHeight="1" x14ac:dyDescent="0.15">
      <c r="A85" s="31"/>
      <c r="E85" s="2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</row>
    <row r="86" spans="1:64" ht="15.75" customHeight="1" x14ac:dyDescent="0.15">
      <c r="A86" s="31"/>
      <c r="E86" s="2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</row>
    <row r="87" spans="1:64" ht="15.75" customHeight="1" x14ac:dyDescent="0.15">
      <c r="A87" s="31"/>
      <c r="E87" s="2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</row>
    <row r="88" spans="1:64" ht="15.75" customHeight="1" x14ac:dyDescent="0.15">
      <c r="A88" s="31"/>
      <c r="E88" s="2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</row>
    <row r="89" spans="1:64" ht="15.75" customHeight="1" x14ac:dyDescent="0.15">
      <c r="A89" s="31"/>
      <c r="E89" s="2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</row>
    <row r="90" spans="1:64" ht="15.75" customHeight="1" x14ac:dyDescent="0.15">
      <c r="A90" s="31"/>
      <c r="E90" s="2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</row>
    <row r="91" spans="1:64" ht="15.75" customHeight="1" x14ac:dyDescent="0.15">
      <c r="A91" s="31"/>
      <c r="E91" s="2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</row>
    <row r="92" spans="1:64" ht="15.75" customHeight="1" x14ac:dyDescent="0.15">
      <c r="A92" s="31"/>
      <c r="E92" s="2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</row>
    <row r="93" spans="1:64" ht="15.75" customHeight="1" x14ac:dyDescent="0.15">
      <c r="A93" s="31"/>
      <c r="E93" s="2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</row>
    <row r="94" spans="1:64" ht="15.75" customHeight="1" x14ac:dyDescent="0.15">
      <c r="A94" s="31"/>
      <c r="E94" s="2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</row>
    <row r="95" spans="1:64" ht="15.75" customHeight="1" x14ac:dyDescent="0.15">
      <c r="A95" s="31"/>
      <c r="E95" s="2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</row>
    <row r="96" spans="1:64" ht="15.75" customHeight="1" x14ac:dyDescent="0.15">
      <c r="A96" s="31"/>
      <c r="E96" s="2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</row>
    <row r="97" spans="1:64" ht="15.75" customHeight="1" x14ac:dyDescent="0.15">
      <c r="A97" s="31"/>
      <c r="E97" s="2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</row>
    <row r="98" spans="1:64" ht="15.75" customHeight="1" x14ac:dyDescent="0.15">
      <c r="A98" s="31"/>
      <c r="E98" s="2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</row>
    <row r="99" spans="1:64" ht="15.75" customHeight="1" x14ac:dyDescent="0.15">
      <c r="A99" s="31"/>
      <c r="E99" s="2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</row>
    <row r="100" spans="1:64" ht="15.75" customHeight="1" x14ac:dyDescent="0.15">
      <c r="A100" s="31"/>
      <c r="E100" s="2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</row>
    <row r="101" spans="1:64" ht="15.75" customHeight="1" x14ac:dyDescent="0.15">
      <c r="A101" s="31"/>
      <c r="E101" s="2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</row>
    <row r="102" spans="1:64" ht="15.75" customHeight="1" x14ac:dyDescent="0.15">
      <c r="A102" s="31"/>
      <c r="E102" s="2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</row>
    <row r="103" spans="1:64" ht="15.75" customHeight="1" x14ac:dyDescent="0.15">
      <c r="A103" s="31"/>
      <c r="E103" s="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</row>
    <row r="104" spans="1:64" ht="15.75" customHeight="1" x14ac:dyDescent="0.15">
      <c r="A104" s="31"/>
      <c r="E104" s="2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</row>
    <row r="105" spans="1:64" ht="15.75" customHeight="1" x14ac:dyDescent="0.15">
      <c r="A105" s="31"/>
      <c r="E105" s="2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</row>
    <row r="106" spans="1:64" ht="15.75" customHeight="1" x14ac:dyDescent="0.15">
      <c r="A106" s="31"/>
      <c r="E106" s="2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</row>
    <row r="107" spans="1:64" ht="15.75" customHeight="1" x14ac:dyDescent="0.15">
      <c r="A107" s="31"/>
      <c r="E107" s="2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</row>
    <row r="108" spans="1:64" ht="15.75" customHeight="1" x14ac:dyDescent="0.15">
      <c r="A108" s="31"/>
      <c r="E108" s="2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</row>
    <row r="109" spans="1:64" ht="15.75" customHeight="1" x14ac:dyDescent="0.15">
      <c r="A109" s="31"/>
      <c r="E109" s="2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</row>
    <row r="110" spans="1:64" ht="15.75" customHeight="1" x14ac:dyDescent="0.15">
      <c r="A110" s="31"/>
      <c r="E110" s="2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</row>
    <row r="111" spans="1:64" ht="15.75" customHeight="1" x14ac:dyDescent="0.15">
      <c r="A111" s="31"/>
      <c r="E111" s="2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</row>
    <row r="112" spans="1:64" ht="15.75" customHeight="1" x14ac:dyDescent="0.15">
      <c r="A112" s="31"/>
      <c r="E112" s="2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</row>
    <row r="113" spans="1:64" ht="15.75" customHeight="1" x14ac:dyDescent="0.15">
      <c r="A113" s="31"/>
      <c r="E113" s="2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</row>
    <row r="114" spans="1:64" ht="15.75" customHeight="1" x14ac:dyDescent="0.15">
      <c r="A114" s="31"/>
      <c r="E114" s="2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</row>
    <row r="115" spans="1:64" ht="15.75" customHeight="1" x14ac:dyDescent="0.15">
      <c r="A115" s="31"/>
      <c r="E115" s="2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</row>
    <row r="116" spans="1:64" ht="15.75" customHeight="1" x14ac:dyDescent="0.15">
      <c r="A116" s="31"/>
      <c r="E116" s="2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</row>
    <row r="117" spans="1:64" ht="15.75" customHeight="1" x14ac:dyDescent="0.15">
      <c r="A117" s="31"/>
      <c r="E117" s="2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</row>
    <row r="118" spans="1:64" ht="15.75" customHeight="1" x14ac:dyDescent="0.15">
      <c r="A118" s="31"/>
      <c r="E118" s="2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</row>
    <row r="119" spans="1:64" ht="15.75" customHeight="1" x14ac:dyDescent="0.15">
      <c r="A119" s="31"/>
      <c r="E119" s="2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</row>
    <row r="120" spans="1:64" ht="15.75" customHeight="1" x14ac:dyDescent="0.15">
      <c r="A120" s="31"/>
      <c r="E120" s="2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</row>
    <row r="121" spans="1:64" ht="15.75" customHeight="1" x14ac:dyDescent="0.15">
      <c r="A121" s="31"/>
      <c r="E121" s="2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</row>
    <row r="122" spans="1:64" ht="15.75" customHeight="1" x14ac:dyDescent="0.15">
      <c r="A122" s="31"/>
      <c r="E122" s="2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</row>
    <row r="123" spans="1:64" ht="15.75" customHeight="1" x14ac:dyDescent="0.15">
      <c r="A123" s="31"/>
      <c r="E123" s="2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</row>
    <row r="124" spans="1:64" ht="15.75" customHeight="1" x14ac:dyDescent="0.15">
      <c r="A124" s="31"/>
      <c r="E124" s="2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</row>
    <row r="125" spans="1:64" ht="15.75" customHeight="1" x14ac:dyDescent="0.15">
      <c r="A125" s="31"/>
      <c r="E125" s="2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</row>
    <row r="126" spans="1:64" ht="15.75" customHeight="1" x14ac:dyDescent="0.15">
      <c r="A126" s="31"/>
      <c r="E126" s="2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</row>
    <row r="127" spans="1:64" ht="15.75" customHeight="1" x14ac:dyDescent="0.15">
      <c r="A127" s="31"/>
      <c r="E127" s="2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</row>
    <row r="128" spans="1:64" ht="15.75" customHeight="1" x14ac:dyDescent="0.15">
      <c r="A128" s="31"/>
      <c r="E128" s="2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</row>
    <row r="129" spans="1:64" ht="15.75" customHeight="1" x14ac:dyDescent="0.15">
      <c r="A129" s="31"/>
      <c r="E129" s="2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</row>
    <row r="130" spans="1:64" ht="15.75" customHeight="1" x14ac:dyDescent="0.15">
      <c r="A130" s="31"/>
      <c r="E130" s="2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</row>
    <row r="131" spans="1:64" ht="15.75" customHeight="1" x14ac:dyDescent="0.15">
      <c r="A131" s="31"/>
      <c r="E131" s="2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</row>
    <row r="132" spans="1:64" ht="15.75" customHeight="1" x14ac:dyDescent="0.15">
      <c r="A132" s="31"/>
      <c r="E132" s="2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</row>
    <row r="133" spans="1:64" ht="15.75" customHeight="1" x14ac:dyDescent="0.15">
      <c r="A133" s="31"/>
      <c r="E133" s="2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</row>
    <row r="134" spans="1:64" ht="15.75" customHeight="1" x14ac:dyDescent="0.15">
      <c r="A134" s="31"/>
      <c r="E134" s="2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</row>
    <row r="135" spans="1:64" ht="15.75" customHeight="1" x14ac:dyDescent="0.15">
      <c r="A135" s="31"/>
      <c r="E135" s="2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</row>
    <row r="136" spans="1:64" ht="15.75" customHeight="1" x14ac:dyDescent="0.15">
      <c r="A136" s="31"/>
      <c r="E136" s="2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</row>
    <row r="137" spans="1:64" ht="15.75" customHeight="1" x14ac:dyDescent="0.15">
      <c r="A137" s="31"/>
      <c r="E137" s="2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</row>
    <row r="138" spans="1:64" ht="15.75" customHeight="1" x14ac:dyDescent="0.15">
      <c r="A138" s="31"/>
      <c r="E138" s="2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</row>
    <row r="139" spans="1:64" ht="15.75" customHeight="1" x14ac:dyDescent="0.15">
      <c r="A139" s="31"/>
      <c r="E139" s="2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</row>
    <row r="140" spans="1:64" ht="15.75" customHeight="1" x14ac:dyDescent="0.15">
      <c r="A140" s="31"/>
      <c r="E140" s="2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</row>
    <row r="141" spans="1:64" ht="15.75" customHeight="1" x14ac:dyDescent="0.15">
      <c r="A141" s="31"/>
      <c r="E141" s="2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</row>
    <row r="142" spans="1:64" ht="15.75" customHeight="1" x14ac:dyDescent="0.15">
      <c r="A142" s="31"/>
      <c r="E142" s="2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</row>
    <row r="143" spans="1:64" ht="15.75" customHeight="1" x14ac:dyDescent="0.15">
      <c r="A143" s="31"/>
      <c r="E143" s="2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</row>
    <row r="144" spans="1:64" ht="15.75" customHeight="1" x14ac:dyDescent="0.15">
      <c r="A144" s="31"/>
      <c r="E144" s="2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</row>
    <row r="145" spans="1:64" ht="15.75" customHeight="1" x14ac:dyDescent="0.15">
      <c r="A145" s="31"/>
      <c r="E145" s="2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</row>
    <row r="146" spans="1:64" ht="15.75" customHeight="1" x14ac:dyDescent="0.15">
      <c r="A146" s="31"/>
      <c r="E146" s="2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</row>
    <row r="147" spans="1:64" ht="15.75" customHeight="1" x14ac:dyDescent="0.15">
      <c r="A147" s="31"/>
      <c r="E147" s="2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</row>
    <row r="148" spans="1:64" ht="15.75" customHeight="1" x14ac:dyDescent="0.15">
      <c r="A148" s="31"/>
      <c r="E148" s="2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</row>
    <row r="149" spans="1:64" ht="15.75" customHeight="1" x14ac:dyDescent="0.15">
      <c r="A149" s="31"/>
      <c r="E149" s="2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</row>
    <row r="150" spans="1:64" ht="15.75" customHeight="1" x14ac:dyDescent="0.15">
      <c r="A150" s="31"/>
      <c r="E150" s="2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</row>
    <row r="151" spans="1:64" ht="15.75" customHeight="1" x14ac:dyDescent="0.15">
      <c r="A151" s="31"/>
      <c r="E151" s="2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</row>
    <row r="152" spans="1:64" ht="15.75" customHeight="1" x14ac:dyDescent="0.15">
      <c r="A152" s="31"/>
      <c r="E152" s="2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</row>
    <row r="153" spans="1:64" ht="15.75" customHeight="1" x14ac:dyDescent="0.15">
      <c r="A153" s="31"/>
      <c r="E153" s="2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</row>
    <row r="154" spans="1:64" ht="15.75" customHeight="1" x14ac:dyDescent="0.15">
      <c r="A154" s="31"/>
      <c r="E154" s="2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</row>
    <row r="155" spans="1:64" ht="15.75" customHeight="1" x14ac:dyDescent="0.15">
      <c r="A155" s="31"/>
      <c r="E155" s="2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</row>
    <row r="156" spans="1:64" ht="15.75" customHeight="1" x14ac:dyDescent="0.15">
      <c r="A156" s="31"/>
      <c r="E156" s="2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</row>
    <row r="157" spans="1:64" ht="15.75" customHeight="1" x14ac:dyDescent="0.15">
      <c r="A157" s="31"/>
      <c r="E157" s="2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</row>
    <row r="158" spans="1:64" ht="15.75" customHeight="1" x14ac:dyDescent="0.15">
      <c r="A158" s="31"/>
      <c r="E158" s="2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</row>
    <row r="159" spans="1:64" ht="15.75" customHeight="1" x14ac:dyDescent="0.15">
      <c r="A159" s="31"/>
      <c r="E159" s="2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</row>
    <row r="160" spans="1:64" ht="15.75" customHeight="1" x14ac:dyDescent="0.15">
      <c r="A160" s="31"/>
      <c r="E160" s="2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</row>
    <row r="161" spans="1:64" ht="15.75" customHeight="1" x14ac:dyDescent="0.15">
      <c r="A161" s="31"/>
      <c r="E161" s="2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</row>
    <row r="162" spans="1:64" ht="15.75" customHeight="1" x14ac:dyDescent="0.15">
      <c r="A162" s="31"/>
      <c r="E162" s="2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</row>
    <row r="163" spans="1:64" ht="15.75" customHeight="1" x14ac:dyDescent="0.15">
      <c r="A163" s="31"/>
      <c r="E163" s="2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</row>
    <row r="164" spans="1:64" ht="15.75" customHeight="1" x14ac:dyDescent="0.15">
      <c r="A164" s="31"/>
      <c r="E164" s="2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</row>
    <row r="165" spans="1:64" ht="15.75" customHeight="1" x14ac:dyDescent="0.15">
      <c r="A165" s="31"/>
      <c r="E165" s="2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</row>
    <row r="166" spans="1:64" ht="15.75" customHeight="1" x14ac:dyDescent="0.15">
      <c r="A166" s="31"/>
      <c r="E166" s="2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</row>
    <row r="167" spans="1:64" ht="15.75" customHeight="1" x14ac:dyDescent="0.15">
      <c r="A167" s="31"/>
      <c r="E167" s="2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</row>
    <row r="168" spans="1:64" ht="15.75" customHeight="1" x14ac:dyDescent="0.15">
      <c r="A168" s="31"/>
      <c r="E168" s="2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</row>
    <row r="169" spans="1:64" ht="15.75" customHeight="1" x14ac:dyDescent="0.15">
      <c r="A169" s="31"/>
      <c r="E169" s="2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</row>
    <row r="170" spans="1:64" ht="15.75" customHeight="1" x14ac:dyDescent="0.15">
      <c r="A170" s="31"/>
      <c r="E170" s="2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</row>
    <row r="171" spans="1:64" ht="15.75" customHeight="1" x14ac:dyDescent="0.15">
      <c r="A171" s="31"/>
      <c r="E171" s="2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</row>
    <row r="172" spans="1:64" ht="15.75" customHeight="1" x14ac:dyDescent="0.15">
      <c r="A172" s="31"/>
      <c r="E172" s="2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</row>
    <row r="173" spans="1:64" ht="15.75" customHeight="1" x14ac:dyDescent="0.15">
      <c r="A173" s="31"/>
      <c r="E173" s="2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</row>
    <row r="174" spans="1:64" ht="15.75" customHeight="1" x14ac:dyDescent="0.15">
      <c r="A174" s="31"/>
      <c r="E174" s="2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</row>
    <row r="175" spans="1:64" ht="15.75" customHeight="1" x14ac:dyDescent="0.15">
      <c r="A175" s="31"/>
      <c r="E175" s="2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</row>
    <row r="176" spans="1:64" ht="15.75" customHeight="1" x14ac:dyDescent="0.15">
      <c r="A176" s="31"/>
      <c r="E176" s="2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</row>
    <row r="177" spans="1:64" ht="15.75" customHeight="1" x14ac:dyDescent="0.15">
      <c r="A177" s="31"/>
      <c r="E177" s="2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</row>
    <row r="178" spans="1:64" ht="15.75" customHeight="1" x14ac:dyDescent="0.15">
      <c r="A178" s="31"/>
      <c r="E178" s="2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64" ht="15.75" customHeight="1" x14ac:dyDescent="0.15">
      <c r="A179" s="31"/>
      <c r="E179" s="2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</row>
    <row r="180" spans="1:64" ht="15.75" customHeight="1" x14ac:dyDescent="0.15">
      <c r="A180" s="31"/>
      <c r="E180" s="2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64" ht="15.75" customHeight="1" x14ac:dyDescent="0.15">
      <c r="A181" s="31"/>
      <c r="E181" s="2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</row>
    <row r="182" spans="1:64" ht="15.75" customHeight="1" x14ac:dyDescent="0.15">
      <c r="A182" s="31"/>
      <c r="E182" s="2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</row>
    <row r="183" spans="1:64" ht="15.75" customHeight="1" x14ac:dyDescent="0.15">
      <c r="A183" s="31"/>
      <c r="E183" s="2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</row>
    <row r="184" spans="1:64" ht="15.75" customHeight="1" x14ac:dyDescent="0.15">
      <c r="A184" s="31"/>
      <c r="E184" s="2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</row>
    <row r="185" spans="1:64" ht="15.75" customHeight="1" x14ac:dyDescent="0.15">
      <c r="A185" s="31"/>
      <c r="E185" s="2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61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</row>
    <row r="186" spans="1:64" ht="15.75" customHeight="1" x14ac:dyDescent="0.15">
      <c r="A186" s="31"/>
      <c r="E186" s="2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61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</row>
    <row r="187" spans="1:64" ht="15.75" customHeight="1" x14ac:dyDescent="0.15">
      <c r="A187" s="31"/>
      <c r="E187" s="2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61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</row>
    <row r="188" spans="1:64" ht="15.75" customHeight="1" x14ac:dyDescent="0.15">
      <c r="A188" s="31"/>
      <c r="E188" s="2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61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</row>
    <row r="189" spans="1:64" ht="15.75" customHeight="1" x14ac:dyDescent="0.15">
      <c r="A189" s="31"/>
      <c r="E189" s="2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61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</row>
    <row r="190" spans="1:64" ht="15.75" customHeight="1" x14ac:dyDescent="0.15">
      <c r="A190" s="31"/>
      <c r="E190" s="2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61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</row>
    <row r="191" spans="1:64" ht="15.75" customHeight="1" x14ac:dyDescent="0.15">
      <c r="A191" s="31"/>
      <c r="E191" s="2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61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</row>
    <row r="192" spans="1:64" ht="15.75" customHeight="1" x14ac:dyDescent="0.15">
      <c r="A192" s="31"/>
      <c r="E192" s="2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61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</row>
    <row r="193" spans="1:64" ht="15.75" customHeight="1" x14ac:dyDescent="0.15">
      <c r="A193" s="31"/>
      <c r="E193" s="2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61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</row>
    <row r="194" spans="1:64" ht="15.75" customHeight="1" x14ac:dyDescent="0.15">
      <c r="A194" s="31"/>
      <c r="E194" s="2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61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</row>
    <row r="195" spans="1:64" ht="15.75" customHeight="1" x14ac:dyDescent="0.15">
      <c r="A195" s="31"/>
      <c r="E195" s="2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61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</row>
    <row r="196" spans="1:64" ht="15.75" customHeight="1" x14ac:dyDescent="0.15">
      <c r="A196" s="31"/>
      <c r="E196" s="2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61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</row>
    <row r="197" spans="1:64" ht="15.75" customHeight="1" x14ac:dyDescent="0.15">
      <c r="A197" s="31"/>
      <c r="E197" s="2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61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</row>
    <row r="198" spans="1:64" ht="15.75" customHeight="1" x14ac:dyDescent="0.15">
      <c r="A198" s="31"/>
      <c r="E198" s="2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61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</row>
    <row r="199" spans="1:64" ht="15.75" customHeight="1" x14ac:dyDescent="0.15">
      <c r="A199" s="31"/>
      <c r="E199" s="2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61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</row>
    <row r="200" spans="1:64" ht="15.75" customHeight="1" x14ac:dyDescent="0.15">
      <c r="A200" s="31"/>
      <c r="E200" s="2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6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</row>
    <row r="201" spans="1:64" ht="15.75" customHeight="1" x14ac:dyDescent="0.15">
      <c r="A201" s="31"/>
      <c r="E201" s="2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6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</row>
    <row r="202" spans="1:64" ht="15.75" customHeight="1" x14ac:dyDescent="0.15">
      <c r="A202" s="31"/>
      <c r="E202" s="2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6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</row>
    <row r="203" spans="1:64" ht="15.75" customHeight="1" x14ac:dyDescent="0.15">
      <c r="A203" s="31"/>
      <c r="E203" s="2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6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</row>
    <row r="204" spans="1:64" ht="15.75" customHeight="1" x14ac:dyDescent="0.15">
      <c r="A204" s="31"/>
      <c r="E204" s="2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6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</row>
    <row r="205" spans="1:64" ht="15.75" customHeight="1" x14ac:dyDescent="0.15">
      <c r="A205" s="31"/>
      <c r="E205" s="2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6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</row>
    <row r="206" spans="1:64" ht="15.75" customHeight="1" x14ac:dyDescent="0.15">
      <c r="A206" s="31"/>
      <c r="E206" s="2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6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</row>
    <row r="207" spans="1:64" ht="15.75" customHeight="1" x14ac:dyDescent="0.15">
      <c r="A207" s="31"/>
      <c r="E207" s="2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6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</row>
    <row r="208" spans="1:64" ht="15.75" customHeight="1" x14ac:dyDescent="0.15">
      <c r="A208" s="31"/>
      <c r="E208" s="2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6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.75" customHeight="1" x14ac:dyDescent="0.15">
      <c r="A209" s="31"/>
      <c r="E209" s="2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6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</row>
    <row r="210" spans="1:64" ht="15.75" customHeight="1" x14ac:dyDescent="0.15">
      <c r="A210" s="31"/>
      <c r="E210" s="2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6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.75" customHeight="1" x14ac:dyDescent="0.15">
      <c r="A211" s="31"/>
      <c r="E211" s="2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6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</row>
    <row r="212" spans="1:64" ht="15.75" customHeight="1" x14ac:dyDescent="0.15">
      <c r="A212" s="31"/>
      <c r="E212" s="2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61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</row>
    <row r="213" spans="1:64" ht="15.75" customHeight="1" x14ac:dyDescent="0.15">
      <c r="A213" s="31"/>
      <c r="E213" s="2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6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.75" customHeight="1" x14ac:dyDescent="0.15">
      <c r="A214" s="31"/>
      <c r="E214" s="2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6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</row>
    <row r="215" spans="1:64" ht="15.75" customHeight="1" x14ac:dyDescent="0.15">
      <c r="A215" s="31"/>
      <c r="E215" s="2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6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.75" customHeight="1" x14ac:dyDescent="0.15">
      <c r="A216" s="31"/>
      <c r="E216" s="2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61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</row>
    <row r="217" spans="1:64" ht="15.75" customHeight="1" x14ac:dyDescent="0.15">
      <c r="A217" s="31"/>
      <c r="E217" s="2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61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</row>
    <row r="218" spans="1:64" ht="15.75" customHeight="1" x14ac:dyDescent="0.15">
      <c r="A218" s="31"/>
      <c r="E218" s="2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61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</row>
    <row r="219" spans="1:64" ht="15.75" customHeight="1" x14ac:dyDescent="0.15">
      <c r="A219" s="31"/>
      <c r="E219" s="2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61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</row>
    <row r="220" spans="1:64" ht="15.75" customHeight="1" x14ac:dyDescent="0.15">
      <c r="A220" s="31"/>
      <c r="E220" s="2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61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</row>
    <row r="221" spans="1:64" ht="15.75" customHeight="1" x14ac:dyDescent="0.15">
      <c r="A221" s="31"/>
      <c r="E221" s="2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61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</row>
    <row r="222" spans="1:64" ht="15.75" customHeight="1" x14ac:dyDescent="0.15">
      <c r="A222" s="31"/>
      <c r="E222" s="2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61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</row>
    <row r="223" spans="1:64" ht="15.75" customHeight="1" x14ac:dyDescent="0.15">
      <c r="A223" s="31"/>
      <c r="E223" s="2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61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</row>
    <row r="224" spans="1:64" ht="15.75" customHeight="1" x14ac:dyDescent="0.15">
      <c r="A224" s="31"/>
      <c r="E224" s="2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61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</row>
    <row r="225" spans="1:64" ht="15.75" customHeight="1" x14ac:dyDescent="0.15">
      <c r="A225" s="31"/>
      <c r="E225" s="2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61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</row>
    <row r="226" spans="1:64" ht="15.75" customHeight="1" x14ac:dyDescent="0.15">
      <c r="A226" s="31"/>
      <c r="E226" s="2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61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</row>
    <row r="227" spans="1:64" ht="15.75" customHeight="1" x14ac:dyDescent="0.15">
      <c r="A227" s="31"/>
      <c r="E227" s="2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61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</row>
    <row r="228" spans="1:64" ht="15.75" customHeight="1" x14ac:dyDescent="0.15">
      <c r="A228" s="31"/>
      <c r="E228" s="2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61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</row>
    <row r="229" spans="1:64" ht="15.75" customHeight="1" x14ac:dyDescent="0.15">
      <c r="A229" s="31"/>
      <c r="E229" s="2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61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</row>
    <row r="230" spans="1:64" ht="15.75" customHeight="1" x14ac:dyDescent="0.15">
      <c r="A230" s="31"/>
      <c r="E230" s="2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61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</row>
    <row r="231" spans="1:64" ht="15.75" customHeight="1" x14ac:dyDescent="0.15">
      <c r="A231" s="31"/>
      <c r="E231" s="2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61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</row>
    <row r="232" spans="1:64" ht="15.75" customHeight="1" x14ac:dyDescent="0.15">
      <c r="A232" s="61"/>
      <c r="E232" s="2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</row>
    <row r="233" spans="1:64" ht="15.75" customHeight="1" x14ac:dyDescent="0.15">
      <c r="A233" s="61"/>
      <c r="E233" s="2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</row>
    <row r="234" spans="1:64" ht="15.75" customHeight="1" x14ac:dyDescent="0.15">
      <c r="A234" s="61"/>
      <c r="E234" s="2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</row>
    <row r="235" spans="1:64" ht="15.75" customHeight="1" x14ac:dyDescent="0.15">
      <c r="A235" s="61"/>
      <c r="E235" s="2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</row>
    <row r="236" spans="1:64" ht="15.75" customHeight="1" x14ac:dyDescent="0.15"/>
    <row r="237" spans="1:64" ht="15.75" customHeight="1" x14ac:dyDescent="0.15"/>
    <row r="238" spans="1:64" ht="15.75" customHeight="1" x14ac:dyDescent="0.15"/>
    <row r="239" spans="1:64" ht="15.75" customHeight="1" x14ac:dyDescent="0.15"/>
    <row r="240" spans="1:64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</sheetData>
  <mergeCells count="486">
    <mergeCell ref="AJ27:AJ29"/>
    <mergeCell ref="AK27:AK29"/>
    <mergeCell ref="AL27:AL29"/>
    <mergeCell ref="AM27:AM29"/>
    <mergeCell ref="AN27:AN29"/>
    <mergeCell ref="AO27:AO29"/>
    <mergeCell ref="AP27:AP29"/>
    <mergeCell ref="AQ27:AQ29"/>
    <mergeCell ref="AR27:AR29"/>
    <mergeCell ref="AS27:AS29"/>
    <mergeCell ref="AT27:AT29"/>
    <mergeCell ref="AU27:AU29"/>
    <mergeCell ref="AD12:AD19"/>
    <mergeCell ref="AE12:AE19"/>
    <mergeCell ref="AF12:AF19"/>
    <mergeCell ref="AG12:AG19"/>
    <mergeCell ref="AH12:AH19"/>
    <mergeCell ref="AI12:AI19"/>
    <mergeCell ref="A12:A19"/>
    <mergeCell ref="B12:B19"/>
    <mergeCell ref="C12:C19"/>
    <mergeCell ref="D12:D19"/>
    <mergeCell ref="E12:E19"/>
    <mergeCell ref="F12:F19"/>
    <mergeCell ref="G12:G19"/>
    <mergeCell ref="U12:U19"/>
    <mergeCell ref="V12:V19"/>
    <mergeCell ref="W12:W19"/>
    <mergeCell ref="X12:X19"/>
    <mergeCell ref="Y12:Y19"/>
    <mergeCell ref="Z12:Z19"/>
    <mergeCell ref="AA12:AA19"/>
    <mergeCell ref="AB12:AB19"/>
    <mergeCell ref="AC12:AC19"/>
    <mergeCell ref="L12:L19"/>
    <mergeCell ref="M12:M19"/>
    <mergeCell ref="N12:N19"/>
    <mergeCell ref="O12:O19"/>
    <mergeCell ref="P12:P19"/>
    <mergeCell ref="Q12:Q19"/>
    <mergeCell ref="R12:R19"/>
    <mergeCell ref="S12:S19"/>
    <mergeCell ref="T12:T19"/>
    <mergeCell ref="A9:A11"/>
    <mergeCell ref="B9:B11"/>
    <mergeCell ref="C9:C11"/>
    <mergeCell ref="D9:D11"/>
    <mergeCell ref="E9:E11"/>
    <mergeCell ref="H12:H19"/>
    <mergeCell ref="I12:I19"/>
    <mergeCell ref="J12:J19"/>
    <mergeCell ref="K12:K19"/>
    <mergeCell ref="AJ12:AJ19"/>
    <mergeCell ref="AK12:AK19"/>
    <mergeCell ref="AL12:AL19"/>
    <mergeCell ref="AM12:AM19"/>
    <mergeCell ref="AN12:AN19"/>
    <mergeCell ref="AO12:AO19"/>
    <mergeCell ref="AP12:AP19"/>
    <mergeCell ref="AQ12:AQ19"/>
    <mergeCell ref="AR12:AR19"/>
    <mergeCell ref="AS12:AS19"/>
    <mergeCell ref="AT12:AT19"/>
    <mergeCell ref="AU12:AU19"/>
    <mergeCell ref="AE9:AE11"/>
    <mergeCell ref="AF9:AF11"/>
    <mergeCell ref="G9:M9"/>
    <mergeCell ref="J10:M10"/>
    <mergeCell ref="F9:F11"/>
    <mergeCell ref="N9:N11"/>
    <mergeCell ref="O9:O11"/>
    <mergeCell ref="P9:P11"/>
    <mergeCell ref="Q9:Q11"/>
    <mergeCell ref="R9:R11"/>
    <mergeCell ref="I10:I11"/>
    <mergeCell ref="G10:G11"/>
    <mergeCell ref="H10:H11"/>
    <mergeCell ref="F1:Q1"/>
    <mergeCell ref="F2:Q2"/>
    <mergeCell ref="F3:Q3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B9:AB11"/>
    <mergeCell ref="AC9:AC11"/>
    <mergeCell ref="AD9:AD11"/>
    <mergeCell ref="F4:H4"/>
    <mergeCell ref="F7:H7"/>
    <mergeCell ref="F8:N8"/>
    <mergeCell ref="R8:V8"/>
    <mergeCell ref="W8:AA8"/>
    <mergeCell ref="AB8:AF8"/>
    <mergeCell ref="AG8:AK8"/>
    <mergeCell ref="AL8:AP8"/>
    <mergeCell ref="AQ8:AU8"/>
    <mergeCell ref="F5:H5"/>
    <mergeCell ref="F6:H6"/>
    <mergeCell ref="I4:AC4"/>
    <mergeCell ref="I5:AC5"/>
    <mergeCell ref="I6:AC6"/>
    <mergeCell ref="I7:AC7"/>
    <mergeCell ref="AP9:AP11"/>
    <mergeCell ref="AQ9:AQ11"/>
    <mergeCell ref="AR9:AR11"/>
    <mergeCell ref="AS9:AS11"/>
    <mergeCell ref="AT9:AT11"/>
    <mergeCell ref="AU9:AU11"/>
    <mergeCell ref="AN9:AN11"/>
    <mergeCell ref="AO9:AO11"/>
    <mergeCell ref="AG9:AG11"/>
    <mergeCell ref="AH9:AH11"/>
    <mergeCell ref="AI9:AI11"/>
    <mergeCell ref="AJ9:AJ11"/>
    <mergeCell ref="AK9:AK11"/>
    <mergeCell ref="AL9:AL11"/>
    <mergeCell ref="AM9:AM11"/>
    <mergeCell ref="AB38:AB39"/>
    <mergeCell ref="AC38:AC39"/>
    <mergeCell ref="AD38:AD39"/>
    <mergeCell ref="AE38:AE39"/>
    <mergeCell ref="AF38:AF39"/>
    <mergeCell ref="AG38:AG39"/>
    <mergeCell ref="AH38:AH39"/>
    <mergeCell ref="AI38:AI39"/>
    <mergeCell ref="AR40:AR41"/>
    <mergeCell ref="AJ38:AJ39"/>
    <mergeCell ref="AK38:AK39"/>
    <mergeCell ref="AL38:AL39"/>
    <mergeCell ref="AM38:AM39"/>
    <mergeCell ref="AN38:AN39"/>
    <mergeCell ref="AO38:AO39"/>
    <mergeCell ref="AP38:AP39"/>
    <mergeCell ref="AP40:AP41"/>
    <mergeCell ref="AI40:AI41"/>
    <mergeCell ref="AJ40:AJ41"/>
    <mergeCell ref="AK40:AK41"/>
    <mergeCell ref="AL40:AL41"/>
    <mergeCell ref="AM40:AM41"/>
    <mergeCell ref="AN40:AN41"/>
    <mergeCell ref="AO40:AO41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40:A41"/>
    <mergeCell ref="B40:B41"/>
    <mergeCell ref="C40:C41"/>
    <mergeCell ref="D40:D41"/>
    <mergeCell ref="E40:E41"/>
    <mergeCell ref="F40:F41"/>
    <mergeCell ref="G40:G41"/>
    <mergeCell ref="O38:O39"/>
    <mergeCell ref="P38:P39"/>
    <mergeCell ref="O40:O41"/>
    <mergeCell ref="P40:P41"/>
    <mergeCell ref="H40:H41"/>
    <mergeCell ref="I40:I41"/>
    <mergeCell ref="J40:J41"/>
    <mergeCell ref="K40:K41"/>
    <mergeCell ref="L40:L41"/>
    <mergeCell ref="M40:M41"/>
    <mergeCell ref="N40:N41"/>
    <mergeCell ref="AQ38:AQ39"/>
    <mergeCell ref="AR38:AR39"/>
    <mergeCell ref="AS38:AS39"/>
    <mergeCell ref="AT38:AT39"/>
    <mergeCell ref="AU38:AU39"/>
    <mergeCell ref="AS40:AS41"/>
    <mergeCell ref="AT40:AT41"/>
    <mergeCell ref="AU40:AU41"/>
    <mergeCell ref="AQ40:AQ41"/>
    <mergeCell ref="AG40:AG41"/>
    <mergeCell ref="AH40:AH41"/>
    <mergeCell ref="Z40:Z41"/>
    <mergeCell ref="AA40:AA41"/>
    <mergeCell ref="AB40:AB41"/>
    <mergeCell ref="AC40:AC41"/>
    <mergeCell ref="AD40:AD41"/>
    <mergeCell ref="AE40:AE41"/>
    <mergeCell ref="AF40:AF41"/>
    <mergeCell ref="X40:X41"/>
    <mergeCell ref="Y40:Y41"/>
    <mergeCell ref="Q40:Q41"/>
    <mergeCell ref="R40:R41"/>
    <mergeCell ref="S40:S41"/>
    <mergeCell ref="T40:T41"/>
    <mergeCell ref="U40:U41"/>
    <mergeCell ref="V40:V41"/>
    <mergeCell ref="W40:W41"/>
    <mergeCell ref="AI35:AI37"/>
    <mergeCell ref="A35:A37"/>
    <mergeCell ref="B35:B37"/>
    <mergeCell ref="C35:C37"/>
    <mergeCell ref="D35:D37"/>
    <mergeCell ref="E35:E37"/>
    <mergeCell ref="F35:F37"/>
    <mergeCell ref="G35:G37"/>
    <mergeCell ref="H38:H39"/>
    <mergeCell ref="I38:I39"/>
    <mergeCell ref="J38:J39"/>
    <mergeCell ref="K38:K39"/>
    <mergeCell ref="L38:L39"/>
    <mergeCell ref="M38:M39"/>
    <mergeCell ref="N38:N39"/>
    <mergeCell ref="A38:A39"/>
    <mergeCell ref="B38:B39"/>
    <mergeCell ref="C38:C39"/>
    <mergeCell ref="D38:D39"/>
    <mergeCell ref="E38:E39"/>
    <mergeCell ref="F38:F39"/>
    <mergeCell ref="G38:G39"/>
    <mergeCell ref="Q38:Q39"/>
    <mergeCell ref="R38:R39"/>
    <mergeCell ref="Z35:Z37"/>
    <mergeCell ref="AA35:AA37"/>
    <mergeCell ref="AB35:AB37"/>
    <mergeCell ref="AC35:AC37"/>
    <mergeCell ref="AD35:AD37"/>
    <mergeCell ref="AE35:AE37"/>
    <mergeCell ref="AF35:AF37"/>
    <mergeCell ref="AG35:AG37"/>
    <mergeCell ref="AH35:AH37"/>
    <mergeCell ref="Q35:Q37"/>
    <mergeCell ref="R35:R37"/>
    <mergeCell ref="S35:S37"/>
    <mergeCell ref="T35:T37"/>
    <mergeCell ref="U35:U37"/>
    <mergeCell ref="V35:V37"/>
    <mergeCell ref="W35:W37"/>
    <mergeCell ref="X35:X37"/>
    <mergeCell ref="Y35:Y37"/>
    <mergeCell ref="H35:H37"/>
    <mergeCell ref="I35:I37"/>
    <mergeCell ref="J35:J37"/>
    <mergeCell ref="K35:K37"/>
    <mergeCell ref="L35:L37"/>
    <mergeCell ref="M35:M37"/>
    <mergeCell ref="N35:N37"/>
    <mergeCell ref="O35:O37"/>
    <mergeCell ref="P35:P37"/>
    <mergeCell ref="AJ35:AJ37"/>
    <mergeCell ref="AK35:AK37"/>
    <mergeCell ref="AL35:AL37"/>
    <mergeCell ref="AM35:AM37"/>
    <mergeCell ref="AN35:AN37"/>
    <mergeCell ref="AO35:AO37"/>
    <mergeCell ref="AP35:AP37"/>
    <mergeCell ref="AQ35:AQ37"/>
    <mergeCell ref="AR35:AR37"/>
    <mergeCell ref="AS35:AS37"/>
    <mergeCell ref="AT35:AT37"/>
    <mergeCell ref="AU35:AU37"/>
    <mergeCell ref="AB30:AB32"/>
    <mergeCell ref="AC30:AC32"/>
    <mergeCell ref="AD30:AD32"/>
    <mergeCell ref="AE30:AE32"/>
    <mergeCell ref="AF30:AF32"/>
    <mergeCell ref="AG30:AG32"/>
    <mergeCell ref="AH30:AH32"/>
    <mergeCell ref="AI30:AI32"/>
    <mergeCell ref="AR33:AR34"/>
    <mergeCell ref="AJ30:AJ32"/>
    <mergeCell ref="AK30:AK32"/>
    <mergeCell ref="AL30:AL32"/>
    <mergeCell ref="AM30:AM32"/>
    <mergeCell ref="AN30:AN32"/>
    <mergeCell ref="AO30:AO32"/>
    <mergeCell ref="AP30:AP32"/>
    <mergeCell ref="AP33:AP34"/>
    <mergeCell ref="AI33:AI34"/>
    <mergeCell ref="AJ33:AJ34"/>
    <mergeCell ref="AK33:AK34"/>
    <mergeCell ref="AL33:AL34"/>
    <mergeCell ref="AM33:AM34"/>
    <mergeCell ref="AN33:AN34"/>
    <mergeCell ref="AO33:AO34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33:A34"/>
    <mergeCell ref="B33:B34"/>
    <mergeCell ref="C33:C34"/>
    <mergeCell ref="D33:D34"/>
    <mergeCell ref="E33:E34"/>
    <mergeCell ref="F33:F34"/>
    <mergeCell ref="G33:G34"/>
    <mergeCell ref="O30:O32"/>
    <mergeCell ref="P30:P32"/>
    <mergeCell ref="O33:O34"/>
    <mergeCell ref="P33:P34"/>
    <mergeCell ref="H33:H34"/>
    <mergeCell ref="I33:I34"/>
    <mergeCell ref="J33:J34"/>
    <mergeCell ref="K33:K34"/>
    <mergeCell ref="L33:L34"/>
    <mergeCell ref="M33:M34"/>
    <mergeCell ref="N33:N34"/>
    <mergeCell ref="AQ30:AQ32"/>
    <mergeCell ref="AR30:AR32"/>
    <mergeCell ref="AS30:AS32"/>
    <mergeCell ref="AT30:AT32"/>
    <mergeCell ref="AU30:AU32"/>
    <mergeCell ref="AS33:AS34"/>
    <mergeCell ref="AT33:AT34"/>
    <mergeCell ref="AU33:AU34"/>
    <mergeCell ref="AQ33:AQ34"/>
    <mergeCell ref="AG33:AG34"/>
    <mergeCell ref="AH33:AH34"/>
    <mergeCell ref="Z33:Z34"/>
    <mergeCell ref="AA33:AA34"/>
    <mergeCell ref="AB33:AB34"/>
    <mergeCell ref="AC33:AC34"/>
    <mergeCell ref="AD33:AD34"/>
    <mergeCell ref="AE33:AE34"/>
    <mergeCell ref="AF33:AF34"/>
    <mergeCell ref="X33:X34"/>
    <mergeCell ref="Y33:Y34"/>
    <mergeCell ref="Q33:Q34"/>
    <mergeCell ref="R33:R34"/>
    <mergeCell ref="S33:S34"/>
    <mergeCell ref="T33:T34"/>
    <mergeCell ref="U33:U34"/>
    <mergeCell ref="V33:V34"/>
    <mergeCell ref="W33:W34"/>
    <mergeCell ref="AI27:AI29"/>
    <mergeCell ref="A27:A29"/>
    <mergeCell ref="B27:B29"/>
    <mergeCell ref="C27:C29"/>
    <mergeCell ref="D27:D29"/>
    <mergeCell ref="E27:E29"/>
    <mergeCell ref="F27:F29"/>
    <mergeCell ref="G27:G29"/>
    <mergeCell ref="H30:H32"/>
    <mergeCell ref="I30:I32"/>
    <mergeCell ref="J30:J32"/>
    <mergeCell ref="K30:K32"/>
    <mergeCell ref="L30:L32"/>
    <mergeCell ref="M30:M32"/>
    <mergeCell ref="N30:N32"/>
    <mergeCell ref="A30:A32"/>
    <mergeCell ref="B30:B32"/>
    <mergeCell ref="C30:C32"/>
    <mergeCell ref="D30:D32"/>
    <mergeCell ref="E30:E32"/>
    <mergeCell ref="F30:F32"/>
    <mergeCell ref="G30:G32"/>
    <mergeCell ref="Q30:Q32"/>
    <mergeCell ref="R30:R32"/>
    <mergeCell ref="Z27:Z29"/>
    <mergeCell ref="AA27:AA29"/>
    <mergeCell ref="AB27:AB29"/>
    <mergeCell ref="AC27:AC29"/>
    <mergeCell ref="AD27:AD29"/>
    <mergeCell ref="AE27:AE29"/>
    <mergeCell ref="AF27:AF29"/>
    <mergeCell ref="AG27:AG29"/>
    <mergeCell ref="AH27:AH29"/>
    <mergeCell ref="Q27:Q29"/>
    <mergeCell ref="R27:R29"/>
    <mergeCell ref="S27:S29"/>
    <mergeCell ref="T27:T29"/>
    <mergeCell ref="U27:U29"/>
    <mergeCell ref="V27:V29"/>
    <mergeCell ref="W27:W29"/>
    <mergeCell ref="X27:X29"/>
    <mergeCell ref="Y27:Y29"/>
    <mergeCell ref="H27:H29"/>
    <mergeCell ref="I27:I29"/>
    <mergeCell ref="J27:J29"/>
    <mergeCell ref="K27:K29"/>
    <mergeCell ref="L27:L29"/>
    <mergeCell ref="M27:M29"/>
    <mergeCell ref="N27:N29"/>
    <mergeCell ref="O27:O29"/>
    <mergeCell ref="P27:P29"/>
    <mergeCell ref="X24:X26"/>
    <mergeCell ref="Y24:Y26"/>
    <mergeCell ref="Q24:Q26"/>
    <mergeCell ref="R24:R26"/>
    <mergeCell ref="S24:S26"/>
    <mergeCell ref="T24:T26"/>
    <mergeCell ref="U24:U26"/>
    <mergeCell ref="V24:V26"/>
    <mergeCell ref="W24:W26"/>
    <mergeCell ref="AO20:AO23"/>
    <mergeCell ref="AP20:AP23"/>
    <mergeCell ref="AP24:AP26"/>
    <mergeCell ref="AI24:AI26"/>
    <mergeCell ref="AJ24:AJ26"/>
    <mergeCell ref="AK24:AK26"/>
    <mergeCell ref="AL24:AL26"/>
    <mergeCell ref="AM24:AM26"/>
    <mergeCell ref="AN24:AN26"/>
    <mergeCell ref="AO24:AO26"/>
    <mergeCell ref="Q20:Q23"/>
    <mergeCell ref="R20:R23"/>
    <mergeCell ref="S20:S23"/>
    <mergeCell ref="T20:T23"/>
    <mergeCell ref="U20:U23"/>
    <mergeCell ref="V20:V23"/>
    <mergeCell ref="W20:W23"/>
    <mergeCell ref="X20:X23"/>
    <mergeCell ref="Y20:Y23"/>
    <mergeCell ref="M24:M26"/>
    <mergeCell ref="N24:N26"/>
    <mergeCell ref="H20:H23"/>
    <mergeCell ref="I20:I23"/>
    <mergeCell ref="J20:J23"/>
    <mergeCell ref="K20:K23"/>
    <mergeCell ref="L20:L23"/>
    <mergeCell ref="M20:M23"/>
    <mergeCell ref="N20:N23"/>
    <mergeCell ref="AQ20:AQ23"/>
    <mergeCell ref="AR20:AR23"/>
    <mergeCell ref="AS20:AS23"/>
    <mergeCell ref="AT20:AT23"/>
    <mergeCell ref="AU20:AU23"/>
    <mergeCell ref="AQ24:AQ26"/>
    <mergeCell ref="AR24:AR26"/>
    <mergeCell ref="AS24:AS26"/>
    <mergeCell ref="AT24:AT26"/>
    <mergeCell ref="AU24:AU26"/>
    <mergeCell ref="AH24:AH26"/>
    <mergeCell ref="Z24:Z26"/>
    <mergeCell ref="AA24:AA26"/>
    <mergeCell ref="AB24:AB26"/>
    <mergeCell ref="AC24:AC26"/>
    <mergeCell ref="AD24:AD26"/>
    <mergeCell ref="AE24:AE26"/>
    <mergeCell ref="AF24:AF26"/>
    <mergeCell ref="Z20:Z23"/>
    <mergeCell ref="AA20:AA23"/>
    <mergeCell ref="AB20:AB23"/>
    <mergeCell ref="AC20:AC23"/>
    <mergeCell ref="AD20:AD23"/>
    <mergeCell ref="AE20:AE23"/>
    <mergeCell ref="AF20:AF23"/>
    <mergeCell ref="AG20:AG23"/>
    <mergeCell ref="AH20:AH23"/>
    <mergeCell ref="AI20:AI23"/>
    <mergeCell ref="AJ20:AJ23"/>
    <mergeCell ref="AK20:AK23"/>
    <mergeCell ref="AL20:AL23"/>
    <mergeCell ref="AM20:AM23"/>
    <mergeCell ref="AN20:AN23"/>
    <mergeCell ref="A20:A23"/>
    <mergeCell ref="B20:B23"/>
    <mergeCell ref="C20:C23"/>
    <mergeCell ref="D20:D23"/>
    <mergeCell ref="E20:E23"/>
    <mergeCell ref="F20:F23"/>
    <mergeCell ref="G20:G23"/>
    <mergeCell ref="AG24:AG26"/>
    <mergeCell ref="A24:A26"/>
    <mergeCell ref="B24:B26"/>
    <mergeCell ref="C24:C26"/>
    <mergeCell ref="D24:D26"/>
    <mergeCell ref="E24:E26"/>
    <mergeCell ref="F24:F26"/>
    <mergeCell ref="G24:G26"/>
    <mergeCell ref="O20:O23"/>
    <mergeCell ref="P20:P23"/>
    <mergeCell ref="O24:O26"/>
    <mergeCell ref="P24:P26"/>
    <mergeCell ref="H24:H26"/>
    <mergeCell ref="I24:I26"/>
    <mergeCell ref="J24:J26"/>
    <mergeCell ref="K24:K26"/>
    <mergeCell ref="L24:L2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000"/>
  <sheetViews>
    <sheetView topLeftCell="AA1" workbookViewId="0">
      <selection activeCell="AV1" sqref="AV1:BI1048576"/>
    </sheetView>
  </sheetViews>
  <sheetFormatPr baseColWidth="10" defaultColWidth="12.6640625" defaultRowHeight="15" customHeight="1" x14ac:dyDescent="0.15"/>
  <cols>
    <col min="1" max="1" width="11.5" bestFit="1" customWidth="1"/>
    <col min="2" max="2" width="20" customWidth="1"/>
    <col min="3" max="3" width="15.33203125" bestFit="1" customWidth="1"/>
    <col min="4" max="4" width="8.5" customWidth="1"/>
    <col min="5" max="5" width="2.83203125" customWidth="1"/>
    <col min="6" max="6" width="13.1640625" customWidth="1"/>
    <col min="7" max="7" width="6.83203125" customWidth="1"/>
    <col min="8" max="8" width="17.1640625" customWidth="1"/>
    <col min="9" max="9" width="11.33203125" customWidth="1"/>
    <col min="10" max="10" width="8.33203125" customWidth="1"/>
    <col min="11" max="11" width="8.83203125" customWidth="1"/>
    <col min="12" max="12" width="4" customWidth="1"/>
    <col min="13" max="13" width="3.83203125" customWidth="1"/>
    <col min="14" max="14" width="8.83203125" customWidth="1"/>
    <col min="15" max="15" width="8.1640625" customWidth="1"/>
    <col min="16" max="17" width="8.83203125" customWidth="1"/>
    <col min="18" max="47" width="10.6640625" customWidth="1"/>
  </cols>
  <sheetData>
    <row r="1" spans="1:64" ht="14" x14ac:dyDescent="0.15">
      <c r="A1" s="1"/>
      <c r="B1" s="2"/>
      <c r="C1" s="2"/>
      <c r="D1" s="2"/>
      <c r="E1" s="2"/>
      <c r="F1" s="191" t="s">
        <v>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4" ht="14" x14ac:dyDescent="0.15">
      <c r="A2" s="7"/>
      <c r="B2" s="2"/>
      <c r="C2" s="2"/>
      <c r="D2" s="2"/>
      <c r="E2" s="2"/>
      <c r="F2" s="194" t="s">
        <v>1</v>
      </c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6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4" ht="14" x14ac:dyDescent="0.15">
      <c r="A3" s="7"/>
      <c r="B3" s="2"/>
      <c r="C3" s="2"/>
      <c r="D3" s="2"/>
      <c r="E3" s="2"/>
      <c r="F3" s="194" t="s">
        <v>2</v>
      </c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4" ht="14" x14ac:dyDescent="0.15">
      <c r="A4" s="7"/>
      <c r="B4" s="2"/>
      <c r="C4" s="2"/>
      <c r="D4" s="2"/>
      <c r="E4" s="2"/>
      <c r="F4" s="197" t="s">
        <v>3</v>
      </c>
      <c r="G4" s="198"/>
      <c r="H4" s="199"/>
      <c r="I4" s="200" t="s">
        <v>4</v>
      </c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201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4" ht="14" x14ac:dyDescent="0.15">
      <c r="A5" s="7"/>
      <c r="B5" s="2"/>
      <c r="C5" s="2"/>
      <c r="D5" s="2"/>
      <c r="E5" s="2"/>
      <c r="F5" s="197" t="s">
        <v>5</v>
      </c>
      <c r="G5" s="198"/>
      <c r="H5" s="199"/>
      <c r="I5" s="202">
        <v>277540007501</v>
      </c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201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4" ht="14" x14ac:dyDescent="0.15">
      <c r="A6" s="7"/>
      <c r="B6" s="2"/>
      <c r="C6" s="2"/>
      <c r="D6" s="2"/>
      <c r="E6" s="2"/>
      <c r="F6" s="197" t="s">
        <v>6</v>
      </c>
      <c r="G6" s="198"/>
      <c r="H6" s="199"/>
      <c r="I6" s="200" t="s">
        <v>7</v>
      </c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201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4" thickBot="1" x14ac:dyDescent="0.2">
      <c r="A7" s="10"/>
      <c r="B7" s="2"/>
      <c r="C7" s="2"/>
      <c r="D7" s="2"/>
      <c r="E7" s="2"/>
      <c r="F7" s="207" t="s">
        <v>8</v>
      </c>
      <c r="G7" s="208"/>
      <c r="H7" s="209"/>
      <c r="I7" s="210" t="s">
        <v>9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11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4" thickBot="1" x14ac:dyDescent="0.2">
      <c r="A8" s="13"/>
      <c r="B8" s="2"/>
      <c r="C8" s="2"/>
      <c r="D8" s="2"/>
      <c r="E8" s="2"/>
      <c r="F8" s="14"/>
      <c r="G8" s="8"/>
      <c r="H8" s="8"/>
      <c r="I8" s="15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11.25" customHeight="1" x14ac:dyDescent="0.15">
      <c r="A9" s="185" t="s">
        <v>17</v>
      </c>
      <c r="B9" s="185" t="s">
        <v>18</v>
      </c>
      <c r="C9" s="387" t="s">
        <v>19</v>
      </c>
      <c r="D9" s="387" t="s">
        <v>75</v>
      </c>
      <c r="E9" s="387" t="s">
        <v>218</v>
      </c>
      <c r="F9" s="387" t="s">
        <v>21</v>
      </c>
      <c r="G9" s="384" t="s">
        <v>177</v>
      </c>
      <c r="H9" s="376"/>
      <c r="I9" s="376"/>
      <c r="J9" s="376"/>
      <c r="K9" s="376"/>
      <c r="L9" s="376"/>
      <c r="M9" s="378"/>
      <c r="N9" s="387" t="s">
        <v>26</v>
      </c>
      <c r="O9" s="387" t="s">
        <v>27</v>
      </c>
      <c r="P9" s="387" t="s">
        <v>28</v>
      </c>
      <c r="Q9" s="387" t="s">
        <v>29</v>
      </c>
      <c r="R9" s="380" t="s">
        <v>30</v>
      </c>
      <c r="S9" s="380" t="s">
        <v>31</v>
      </c>
      <c r="T9" s="380" t="s">
        <v>32</v>
      </c>
      <c r="U9" s="380" t="s">
        <v>33</v>
      </c>
      <c r="V9" s="380" t="s">
        <v>34</v>
      </c>
      <c r="W9" s="414" t="s">
        <v>30</v>
      </c>
      <c r="X9" s="414" t="s">
        <v>31</v>
      </c>
      <c r="Y9" s="414" t="s">
        <v>32</v>
      </c>
      <c r="Z9" s="414" t="s">
        <v>33</v>
      </c>
      <c r="AA9" s="415" t="s">
        <v>34</v>
      </c>
      <c r="AB9" s="370" t="s">
        <v>78</v>
      </c>
      <c r="AC9" s="371" t="s">
        <v>79</v>
      </c>
      <c r="AD9" s="371" t="s">
        <v>32</v>
      </c>
      <c r="AE9" s="371" t="s">
        <v>33</v>
      </c>
      <c r="AF9" s="372" t="s">
        <v>34</v>
      </c>
      <c r="AG9" s="411" t="s">
        <v>30</v>
      </c>
      <c r="AH9" s="409" t="s">
        <v>31</v>
      </c>
      <c r="AI9" s="409" t="s">
        <v>32</v>
      </c>
      <c r="AJ9" s="409" t="s">
        <v>33</v>
      </c>
      <c r="AK9" s="413" t="s">
        <v>34</v>
      </c>
      <c r="AL9" s="411" t="s">
        <v>30</v>
      </c>
      <c r="AM9" s="409" t="s">
        <v>31</v>
      </c>
      <c r="AN9" s="409" t="s">
        <v>32</v>
      </c>
      <c r="AO9" s="409" t="s">
        <v>33</v>
      </c>
      <c r="AP9" s="410" t="s">
        <v>34</v>
      </c>
      <c r="AQ9" s="370" t="s">
        <v>78</v>
      </c>
      <c r="AR9" s="371" t="s">
        <v>79</v>
      </c>
      <c r="AS9" s="371" t="s">
        <v>32</v>
      </c>
      <c r="AT9" s="371" t="s">
        <v>33</v>
      </c>
      <c r="AU9" s="372" t="s">
        <v>34</v>
      </c>
    </row>
    <row r="10" spans="1:64" ht="11.25" customHeight="1" x14ac:dyDescent="0.15">
      <c r="A10" s="136"/>
      <c r="B10" s="136"/>
      <c r="C10" s="136"/>
      <c r="D10" s="136"/>
      <c r="E10" s="136"/>
      <c r="F10" s="136"/>
      <c r="G10" s="388" t="s">
        <v>22</v>
      </c>
      <c r="H10" s="388" t="s">
        <v>23</v>
      </c>
      <c r="I10" s="388" t="s">
        <v>24</v>
      </c>
      <c r="J10" s="385" t="s">
        <v>25</v>
      </c>
      <c r="K10" s="198"/>
      <c r="L10" s="198"/>
      <c r="M10" s="386"/>
      <c r="N10" s="136"/>
      <c r="O10" s="136"/>
      <c r="P10" s="136"/>
      <c r="Q10" s="136"/>
      <c r="R10" s="137"/>
      <c r="S10" s="137"/>
      <c r="T10" s="137"/>
      <c r="U10" s="137"/>
      <c r="V10" s="137"/>
      <c r="W10" s="137"/>
      <c r="X10" s="137"/>
      <c r="Y10" s="137"/>
      <c r="Z10" s="137"/>
      <c r="AA10" s="157"/>
      <c r="AB10" s="149"/>
      <c r="AC10" s="137"/>
      <c r="AD10" s="137"/>
      <c r="AE10" s="137"/>
      <c r="AF10" s="140"/>
      <c r="AG10" s="412"/>
      <c r="AH10" s="137"/>
      <c r="AI10" s="137"/>
      <c r="AJ10" s="137"/>
      <c r="AK10" s="140"/>
      <c r="AL10" s="412"/>
      <c r="AM10" s="137"/>
      <c r="AN10" s="137"/>
      <c r="AO10" s="137"/>
      <c r="AP10" s="157"/>
      <c r="AQ10" s="149"/>
      <c r="AR10" s="137"/>
      <c r="AS10" s="137"/>
      <c r="AT10" s="137"/>
      <c r="AU10" s="140"/>
    </row>
    <row r="11" spans="1:64" ht="49" thickBot="1" x14ac:dyDescent="0.2">
      <c r="A11" s="170"/>
      <c r="B11" s="170"/>
      <c r="C11" s="170"/>
      <c r="D11" s="170"/>
      <c r="E11" s="170"/>
      <c r="F11" s="170"/>
      <c r="G11" s="170"/>
      <c r="H11" s="170"/>
      <c r="I11" s="170"/>
      <c r="J11" s="62" t="s">
        <v>35</v>
      </c>
      <c r="K11" s="62" t="s">
        <v>36</v>
      </c>
      <c r="L11" s="62" t="s">
        <v>37</v>
      </c>
      <c r="M11" s="62" t="s">
        <v>38</v>
      </c>
      <c r="N11" s="170"/>
      <c r="O11" s="170"/>
      <c r="P11" s="170"/>
      <c r="Q11" s="170"/>
      <c r="R11" s="123"/>
      <c r="S11" s="123"/>
      <c r="T11" s="123"/>
      <c r="U11" s="123"/>
      <c r="V11" s="123"/>
      <c r="W11" s="123"/>
      <c r="X11" s="123"/>
      <c r="Y11" s="123"/>
      <c r="Z11" s="123"/>
      <c r="AA11" s="154"/>
      <c r="AB11" s="144"/>
      <c r="AC11" s="123"/>
      <c r="AD11" s="123"/>
      <c r="AE11" s="123"/>
      <c r="AF11" s="141"/>
      <c r="AG11" s="408"/>
      <c r="AH11" s="123"/>
      <c r="AI11" s="123"/>
      <c r="AJ11" s="123"/>
      <c r="AK11" s="141"/>
      <c r="AL11" s="408"/>
      <c r="AM11" s="123"/>
      <c r="AN11" s="123"/>
      <c r="AO11" s="123"/>
      <c r="AP11" s="154"/>
      <c r="AQ11" s="144"/>
      <c r="AR11" s="123"/>
      <c r="AS11" s="123"/>
      <c r="AT11" s="123"/>
      <c r="AU11" s="141"/>
    </row>
    <row r="12" spans="1:64" ht="14" x14ac:dyDescent="0.15">
      <c r="A12" s="307" t="s">
        <v>98</v>
      </c>
      <c r="B12" s="307" t="s">
        <v>99</v>
      </c>
      <c r="C12" s="392" t="s">
        <v>219</v>
      </c>
      <c r="D12" s="395">
        <v>0.03</v>
      </c>
      <c r="E12" s="392">
        <v>1</v>
      </c>
      <c r="F12" s="392" t="s">
        <v>220</v>
      </c>
      <c r="G12" s="392" t="s">
        <v>221</v>
      </c>
      <c r="H12" s="392" t="s">
        <v>222</v>
      </c>
      <c r="I12" s="392" t="s">
        <v>52</v>
      </c>
      <c r="J12" s="392">
        <v>388</v>
      </c>
      <c r="K12" s="392">
        <v>453</v>
      </c>
      <c r="L12" s="395">
        <f>J12/K12</f>
        <v>0.85651214128035325</v>
      </c>
      <c r="M12" s="392">
        <v>2024</v>
      </c>
      <c r="N12" s="395">
        <v>0.8</v>
      </c>
      <c r="O12" s="395">
        <v>0.8</v>
      </c>
      <c r="P12" s="395">
        <v>0.8</v>
      </c>
      <c r="Q12" s="395">
        <v>0.8</v>
      </c>
      <c r="R12" s="416">
        <v>78</v>
      </c>
      <c r="S12" s="416">
        <v>92</v>
      </c>
      <c r="T12" s="401">
        <f>R12/S12</f>
        <v>0.84782608695652173</v>
      </c>
      <c r="U12" s="395">
        <f>IF(T12&gt;O12,100%,T12/O12)</f>
        <v>1</v>
      </c>
      <c r="V12" s="395">
        <f>(U12*D12)</f>
        <v>0.03</v>
      </c>
      <c r="W12" s="416">
        <v>77</v>
      </c>
      <c r="X12" s="416">
        <v>93</v>
      </c>
      <c r="Y12" s="401">
        <f>W12/X12</f>
        <v>0.82795698924731187</v>
      </c>
      <c r="Z12" s="395">
        <f>IF(Y12&gt;T12,100%,Y12/T12)</f>
        <v>0.97656465398400893</v>
      </c>
      <c r="AA12" s="406" t="e">
        <f>(Z12*I12)</f>
        <v>#VALUE!</v>
      </c>
      <c r="AB12" s="405">
        <f t="shared" ref="AB12:AC12" si="0">+R12+W12</f>
        <v>155</v>
      </c>
      <c r="AC12" s="400">
        <f t="shared" si="0"/>
        <v>185</v>
      </c>
      <c r="AD12" s="335">
        <f>AB12/AC12</f>
        <v>0.83783783783783783</v>
      </c>
      <c r="AE12" s="335">
        <f>IF(AD12&gt;O12,100%,AD12/O12)</f>
        <v>1</v>
      </c>
      <c r="AF12" s="340">
        <f>(AE12*D12)</f>
        <v>0.03</v>
      </c>
      <c r="AG12" s="407">
        <v>59</v>
      </c>
      <c r="AH12" s="400">
        <v>74</v>
      </c>
      <c r="AI12" s="335">
        <f>AG12/AH12</f>
        <v>0.79729729729729726</v>
      </c>
      <c r="AJ12" s="335">
        <f>IF(AI12&gt;AD12,100%,AI12/AD12)</f>
        <v>0.95161290322580638</v>
      </c>
      <c r="AK12" s="340">
        <f>(AJ12*S12)</f>
        <v>87.548387096774192</v>
      </c>
      <c r="AL12" s="407">
        <v>74</v>
      </c>
      <c r="AM12" s="400">
        <v>92</v>
      </c>
      <c r="AN12" s="335">
        <f>AL12/AM12</f>
        <v>0.80434782608695654</v>
      </c>
      <c r="AO12" s="335">
        <f>IF(AN12&gt;AI12,100%,AN12/AI12)</f>
        <v>1</v>
      </c>
      <c r="AP12" s="344">
        <f>(AO12*X12)</f>
        <v>93</v>
      </c>
      <c r="AQ12" s="405">
        <f t="shared" ref="AQ12:AR12" si="1">+AB12+AG12+AL12</f>
        <v>288</v>
      </c>
      <c r="AR12" s="400">
        <f t="shared" si="1"/>
        <v>351</v>
      </c>
      <c r="AS12" s="335">
        <f>AQ12/AR12</f>
        <v>0.82051282051282048</v>
      </c>
      <c r="AT12" s="335">
        <f>IF(AS12&gt;O12,100%,AS12/O12)</f>
        <v>1</v>
      </c>
      <c r="AU12" s="340">
        <f>(AT12*D12)</f>
        <v>0.03</v>
      </c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64" thickBot="1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54"/>
      <c r="AB13" s="144"/>
      <c r="AC13" s="123"/>
      <c r="AD13" s="123"/>
      <c r="AE13" s="123"/>
      <c r="AF13" s="141"/>
      <c r="AG13" s="408"/>
      <c r="AH13" s="123"/>
      <c r="AI13" s="123"/>
      <c r="AJ13" s="123"/>
      <c r="AK13" s="141"/>
      <c r="AL13" s="408"/>
      <c r="AM13" s="123"/>
      <c r="AN13" s="123"/>
      <c r="AO13" s="123"/>
      <c r="AP13" s="154"/>
      <c r="AQ13" s="144"/>
      <c r="AR13" s="123"/>
      <c r="AS13" s="123"/>
      <c r="AT13" s="123"/>
      <c r="AU13" s="141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</row>
    <row r="14" spans="1:64" ht="14" x14ac:dyDescent="0.15">
      <c r="A14" s="238" t="s">
        <v>98</v>
      </c>
      <c r="B14" s="238" t="s">
        <v>99</v>
      </c>
      <c r="C14" s="336" t="s">
        <v>219</v>
      </c>
      <c r="D14" s="335">
        <v>0.03</v>
      </c>
      <c r="E14" s="336">
        <v>2</v>
      </c>
      <c r="F14" s="336" t="s">
        <v>223</v>
      </c>
      <c r="G14" s="336" t="s">
        <v>221</v>
      </c>
      <c r="H14" s="336" t="s">
        <v>224</v>
      </c>
      <c r="I14" s="336" t="s">
        <v>52</v>
      </c>
      <c r="J14" s="336">
        <v>344</v>
      </c>
      <c r="K14" s="336">
        <v>398</v>
      </c>
      <c r="L14" s="335">
        <f>J14/K14</f>
        <v>0.86432160804020097</v>
      </c>
      <c r="M14" s="336">
        <v>2024</v>
      </c>
      <c r="N14" s="335">
        <v>0.9</v>
      </c>
      <c r="O14" s="335">
        <v>0.9</v>
      </c>
      <c r="P14" s="335">
        <v>0.9</v>
      </c>
      <c r="Q14" s="335">
        <v>0.9</v>
      </c>
      <c r="R14" s="400">
        <v>89</v>
      </c>
      <c r="S14" s="400">
        <v>98</v>
      </c>
      <c r="T14" s="401">
        <f>R14/S14</f>
        <v>0.90816326530612246</v>
      </c>
      <c r="U14" s="395">
        <f>IF(T14&gt;O14,100%,T14/O14)</f>
        <v>1</v>
      </c>
      <c r="V14" s="395">
        <f>(U14*D14)</f>
        <v>0.03</v>
      </c>
      <c r="W14" s="400">
        <v>89</v>
      </c>
      <c r="X14" s="400">
        <v>99</v>
      </c>
      <c r="Y14" s="401">
        <f>W14/X14</f>
        <v>0.89898989898989901</v>
      </c>
      <c r="Z14" s="395">
        <f>IF(Y14&gt;T14,100%,Y14/T14)</f>
        <v>0.98989898989898994</v>
      </c>
      <c r="AA14" s="406" t="e">
        <f>(Z14*I14)</f>
        <v>#VALUE!</v>
      </c>
      <c r="AB14" s="405">
        <f t="shared" ref="AB14:AC14" si="2">+R14+W14</f>
        <v>178</v>
      </c>
      <c r="AC14" s="400">
        <f t="shared" si="2"/>
        <v>197</v>
      </c>
      <c r="AD14" s="335">
        <f>AB14/AC14</f>
        <v>0.90355329949238583</v>
      </c>
      <c r="AE14" s="335">
        <f>IF(AD14&gt;O14,100%,AD14/O14)</f>
        <v>1</v>
      </c>
      <c r="AF14" s="340">
        <f>(AE14*D14)</f>
        <v>0.03</v>
      </c>
      <c r="AG14" s="407">
        <v>93</v>
      </c>
      <c r="AH14" s="400">
        <v>103</v>
      </c>
      <c r="AI14" s="335">
        <f>AG14/AH14</f>
        <v>0.90291262135922334</v>
      </c>
      <c r="AJ14" s="335">
        <f>IF(AI14&gt;AD14,100%,AI14/AD14)</f>
        <v>0.99929093487509546</v>
      </c>
      <c r="AK14" s="340">
        <f>(AJ14*S14)</f>
        <v>97.93051161775935</v>
      </c>
      <c r="AL14" s="407">
        <v>100</v>
      </c>
      <c r="AM14" s="400">
        <v>111</v>
      </c>
      <c r="AN14" s="335">
        <f>AL14/AM14</f>
        <v>0.90090090090090091</v>
      </c>
      <c r="AO14" s="335">
        <f>IF(AN14&gt;AI14,100%,AN14/AI14)</f>
        <v>0.99777196551390102</v>
      </c>
      <c r="AP14" s="344">
        <f>(AO14*X14)</f>
        <v>98.7794245858762</v>
      </c>
      <c r="AQ14" s="405">
        <f t="shared" ref="AQ14:AR14" si="3">+AB14+AG14+AL14</f>
        <v>371</v>
      </c>
      <c r="AR14" s="400">
        <f t="shared" si="3"/>
        <v>411</v>
      </c>
      <c r="AS14" s="335">
        <f>AQ14/AR14</f>
        <v>0.902676399026764</v>
      </c>
      <c r="AT14" s="335">
        <f>IF(AS14&gt;O14,100%,AS14/O14)</f>
        <v>1</v>
      </c>
      <c r="AU14" s="340">
        <f>(AT14*D14)</f>
        <v>0.03</v>
      </c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thickBot="1" x14ac:dyDescent="0.2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54"/>
      <c r="AB15" s="144"/>
      <c r="AC15" s="123"/>
      <c r="AD15" s="123"/>
      <c r="AE15" s="123"/>
      <c r="AF15" s="141"/>
      <c r="AG15" s="408"/>
      <c r="AH15" s="123"/>
      <c r="AI15" s="123"/>
      <c r="AJ15" s="123"/>
      <c r="AK15" s="141"/>
      <c r="AL15" s="408"/>
      <c r="AM15" s="123"/>
      <c r="AN15" s="123"/>
      <c r="AO15" s="123"/>
      <c r="AP15" s="154"/>
      <c r="AQ15" s="144"/>
      <c r="AR15" s="123"/>
      <c r="AS15" s="123"/>
      <c r="AT15" s="123"/>
      <c r="AU15" s="141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ht="14" x14ac:dyDescent="0.15">
      <c r="A16" s="238" t="s">
        <v>225</v>
      </c>
      <c r="B16" s="238" t="s">
        <v>48</v>
      </c>
      <c r="C16" s="336" t="s">
        <v>219</v>
      </c>
      <c r="D16" s="335">
        <v>0.04</v>
      </c>
      <c r="E16" s="336">
        <v>3</v>
      </c>
      <c r="F16" s="336" t="s">
        <v>226</v>
      </c>
      <c r="G16" s="336" t="s">
        <v>227</v>
      </c>
      <c r="H16" s="336" t="s">
        <v>228</v>
      </c>
      <c r="I16" s="336" t="s">
        <v>52</v>
      </c>
      <c r="J16" s="336">
        <v>130</v>
      </c>
      <c r="K16" s="336">
        <v>154</v>
      </c>
      <c r="L16" s="335">
        <f>J16/K16</f>
        <v>0.8441558441558441</v>
      </c>
      <c r="M16" s="336">
        <v>2024</v>
      </c>
      <c r="N16" s="335">
        <v>0.8</v>
      </c>
      <c r="O16" s="335">
        <v>0.84</v>
      </c>
      <c r="P16" s="335">
        <v>0.84</v>
      </c>
      <c r="Q16" s="335">
        <v>0.84</v>
      </c>
      <c r="R16" s="400">
        <v>1</v>
      </c>
      <c r="S16" s="400">
        <v>1</v>
      </c>
      <c r="T16" s="401">
        <f>R16/S16</f>
        <v>1</v>
      </c>
      <c r="U16" s="395">
        <f>IF(T16&gt;O16,100%,T16/O16)</f>
        <v>1</v>
      </c>
      <c r="V16" s="395">
        <f>(U16*D16)</f>
        <v>0.04</v>
      </c>
      <c r="W16" s="400">
        <v>1</v>
      </c>
      <c r="X16" s="400">
        <v>1</v>
      </c>
      <c r="Y16" s="401">
        <f>W16/X16</f>
        <v>1</v>
      </c>
      <c r="Z16" s="395">
        <f>IF(Y16&gt;T16,100%,Y16/T16)</f>
        <v>1</v>
      </c>
      <c r="AA16" s="406" t="e">
        <f>(Z16*I16)</f>
        <v>#VALUE!</v>
      </c>
      <c r="AB16" s="405">
        <f t="shared" ref="AB16:AC16" si="4">+R16+W16</f>
        <v>2</v>
      </c>
      <c r="AC16" s="400">
        <f t="shared" si="4"/>
        <v>2</v>
      </c>
      <c r="AD16" s="335">
        <f>AB16/AC16</f>
        <v>1</v>
      </c>
      <c r="AE16" s="335">
        <f>IF(AD16&gt;O16,100%,AD16/O16)</f>
        <v>1</v>
      </c>
      <c r="AF16" s="340">
        <f>(AE16*D16)</f>
        <v>0.04</v>
      </c>
      <c r="AG16" s="402">
        <v>3</v>
      </c>
      <c r="AH16" s="404">
        <v>3</v>
      </c>
      <c r="AI16" s="335">
        <f>AG16/AH16</f>
        <v>1</v>
      </c>
      <c r="AJ16" s="335">
        <f>IF(AI16&gt;AD16,100%,AI16/AD16)</f>
        <v>1</v>
      </c>
      <c r="AK16" s="340">
        <f>(AJ16*S16)</f>
        <v>1</v>
      </c>
      <c r="AL16" s="402">
        <v>7</v>
      </c>
      <c r="AM16" s="404">
        <v>7</v>
      </c>
      <c r="AN16" s="335">
        <f>AL16/AM16</f>
        <v>1</v>
      </c>
      <c r="AO16" s="335">
        <f>IF(AN16&gt;AI16,100%,AN16/AI16)</f>
        <v>1</v>
      </c>
      <c r="AP16" s="344">
        <f>(AO16*X16)</f>
        <v>1</v>
      </c>
      <c r="AQ16" s="405">
        <f t="shared" ref="AQ16:AR16" si="5">+AB16+AG16+AL16</f>
        <v>12</v>
      </c>
      <c r="AR16" s="400">
        <f t="shared" si="5"/>
        <v>12</v>
      </c>
      <c r="AS16" s="335">
        <f>AQ16/AR16</f>
        <v>1</v>
      </c>
      <c r="AT16" s="335">
        <f>IF(AS16&gt;O16,100%,AS16/O16)</f>
        <v>1</v>
      </c>
      <c r="AU16" s="340">
        <f>(AT16*D16)</f>
        <v>0.04</v>
      </c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</row>
    <row r="17" spans="1:64" thickBot="1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54"/>
      <c r="AB17" s="172"/>
      <c r="AC17" s="173"/>
      <c r="AD17" s="173"/>
      <c r="AE17" s="173"/>
      <c r="AF17" s="169"/>
      <c r="AG17" s="403"/>
      <c r="AH17" s="173"/>
      <c r="AI17" s="173"/>
      <c r="AJ17" s="173"/>
      <c r="AK17" s="169"/>
      <c r="AL17" s="403"/>
      <c r="AM17" s="173"/>
      <c r="AN17" s="173"/>
      <c r="AO17" s="173"/>
      <c r="AP17" s="364"/>
      <c r="AQ17" s="172"/>
      <c r="AR17" s="173"/>
      <c r="AS17" s="173"/>
      <c r="AT17" s="173"/>
      <c r="AU17" s="169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4" ht="11.25" customHeight="1" x14ac:dyDescent="0.15"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6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</row>
    <row r="19" spans="1:64" ht="11.25" customHeight="1" x14ac:dyDescent="0.2">
      <c r="D19" s="64">
        <f>SUM(D12:D17)</f>
        <v>0.1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6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65">
        <f>SUM(AF12:AF17)</f>
        <v>0.1</v>
      </c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54"/>
      <c r="AR19" s="54"/>
      <c r="AS19" s="54"/>
      <c r="AT19" s="54"/>
      <c r="AU19" s="65">
        <f>SUM(AU12:AU17)</f>
        <v>0.1</v>
      </c>
    </row>
    <row r="20" spans="1:64" ht="11.25" customHeight="1" x14ac:dyDescent="0.15"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6"/>
      <c r="R20" s="54"/>
      <c r="S20" s="54"/>
      <c r="T20" s="54"/>
      <c r="U20" s="54"/>
      <c r="V20" s="66">
        <f>SUM(V12:V17)</f>
        <v>0.1</v>
      </c>
      <c r="W20" s="54"/>
      <c r="X20" s="54"/>
      <c r="Y20" s="54"/>
      <c r="Z20" s="54"/>
      <c r="AA20" s="66" t="e">
        <f>SUM(AA12:AA17)</f>
        <v>#VALUE!</v>
      </c>
      <c r="AB20" s="54"/>
      <c r="AC20" s="54"/>
      <c r="AD20" s="54"/>
      <c r="AE20" s="54"/>
      <c r="AQ20" s="54"/>
      <c r="AR20" s="54"/>
      <c r="AS20" s="54"/>
      <c r="AT20" s="54"/>
    </row>
    <row r="21" spans="1:64" ht="11.25" customHeight="1" x14ac:dyDescent="0.15"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6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</row>
    <row r="22" spans="1:64" ht="11.25" customHeight="1" x14ac:dyDescent="0.15"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6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</row>
    <row r="23" spans="1:64" ht="11.25" customHeight="1" x14ac:dyDescent="0.15"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6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</row>
    <row r="24" spans="1:64" ht="11.25" customHeight="1" x14ac:dyDescent="0.15"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6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</row>
    <row r="25" spans="1:64" ht="11.25" customHeight="1" x14ac:dyDescent="0.15"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6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</row>
    <row r="26" spans="1:64" ht="11.25" customHeight="1" x14ac:dyDescent="0.15"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6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</row>
    <row r="27" spans="1:64" ht="11.25" customHeight="1" x14ac:dyDescent="0.15"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6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</row>
    <row r="28" spans="1:64" ht="11.25" customHeight="1" x14ac:dyDescent="0.15"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6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</row>
    <row r="29" spans="1:64" ht="11.25" customHeight="1" x14ac:dyDescent="0.15"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6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</row>
    <row r="30" spans="1:64" ht="11.25" customHeight="1" x14ac:dyDescent="0.15"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6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</row>
    <row r="31" spans="1:64" ht="11.25" customHeight="1" x14ac:dyDescent="0.15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6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</row>
    <row r="32" spans="1:64" ht="11.25" customHeight="1" x14ac:dyDescent="0.15"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6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</row>
    <row r="33" spans="5:47" ht="11.25" customHeight="1" x14ac:dyDescent="0.15"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6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</row>
    <row r="34" spans="5:47" ht="11.25" customHeight="1" x14ac:dyDescent="0.15"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6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</row>
    <row r="35" spans="5:47" ht="11.25" customHeight="1" x14ac:dyDescent="0.15"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6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</row>
    <row r="36" spans="5:47" ht="11.25" customHeight="1" x14ac:dyDescent="0.15"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6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</row>
    <row r="37" spans="5:47" ht="11.25" customHeight="1" x14ac:dyDescent="0.15"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6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</row>
    <row r="38" spans="5:47" ht="11.25" customHeight="1" x14ac:dyDescent="0.15"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6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</row>
    <row r="39" spans="5:47" ht="11.25" customHeight="1" x14ac:dyDescent="0.15"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6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</row>
    <row r="40" spans="5:47" ht="11.25" customHeight="1" x14ac:dyDescent="0.15"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6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</row>
    <row r="41" spans="5:47" ht="11.25" customHeight="1" x14ac:dyDescent="0.15"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6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</row>
    <row r="42" spans="5:47" ht="11.25" customHeight="1" x14ac:dyDescent="0.15"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6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</row>
    <row r="43" spans="5:47" ht="11.25" customHeight="1" x14ac:dyDescent="0.15"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6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</row>
    <row r="44" spans="5:47" ht="11.25" customHeight="1" x14ac:dyDescent="0.15"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6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</row>
    <row r="45" spans="5:47" ht="11.25" customHeight="1" x14ac:dyDescent="0.15"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6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</row>
    <row r="46" spans="5:47" ht="11.25" customHeight="1" x14ac:dyDescent="0.15"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6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</row>
    <row r="47" spans="5:47" ht="11.25" customHeight="1" x14ac:dyDescent="0.15"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6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</row>
    <row r="48" spans="5:47" ht="11.25" customHeight="1" x14ac:dyDescent="0.15"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6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</row>
    <row r="49" spans="5:47" ht="11.25" customHeight="1" x14ac:dyDescent="0.15"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6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</row>
    <row r="50" spans="5:47" ht="11.25" customHeight="1" x14ac:dyDescent="0.15"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6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</row>
    <row r="51" spans="5:47" ht="11.25" customHeight="1" x14ac:dyDescent="0.15"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6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</row>
    <row r="52" spans="5:47" ht="11.25" customHeight="1" x14ac:dyDescent="0.15"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6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</row>
    <row r="53" spans="5:47" ht="11.25" customHeight="1" x14ac:dyDescent="0.15"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6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</row>
    <row r="54" spans="5:47" ht="11.25" customHeight="1" x14ac:dyDescent="0.15"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6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</row>
    <row r="55" spans="5:47" ht="11.25" customHeight="1" x14ac:dyDescent="0.15"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6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</row>
    <row r="56" spans="5:47" ht="11.25" customHeight="1" x14ac:dyDescent="0.15"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</row>
    <row r="57" spans="5:47" ht="11.25" customHeight="1" x14ac:dyDescent="0.15"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</row>
    <row r="58" spans="5:47" ht="11.25" customHeight="1" x14ac:dyDescent="0.15"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</row>
    <row r="59" spans="5:47" ht="11.25" customHeight="1" x14ac:dyDescent="0.15"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</row>
    <row r="60" spans="5:47" ht="11.25" customHeight="1" x14ac:dyDescent="0.15"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</row>
    <row r="61" spans="5:47" ht="11.25" customHeight="1" x14ac:dyDescent="0.15"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</row>
    <row r="62" spans="5:47" ht="11.25" customHeight="1" x14ac:dyDescent="0.15"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</row>
    <row r="63" spans="5:47" ht="11.25" customHeight="1" x14ac:dyDescent="0.15"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</row>
    <row r="64" spans="5:47" ht="11.25" customHeight="1" x14ac:dyDescent="0.15"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</row>
    <row r="65" spans="5:47" ht="11.25" customHeight="1" x14ac:dyDescent="0.15"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</row>
    <row r="66" spans="5:47" ht="11.25" customHeight="1" x14ac:dyDescent="0.15"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6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</row>
    <row r="67" spans="5:47" ht="11.25" customHeight="1" x14ac:dyDescent="0.15"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</row>
    <row r="68" spans="5:47" ht="11.25" customHeight="1" x14ac:dyDescent="0.15"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</row>
    <row r="69" spans="5:47" ht="11.25" customHeight="1" x14ac:dyDescent="0.15"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</row>
    <row r="70" spans="5:47" ht="11.25" customHeight="1" x14ac:dyDescent="0.15"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</row>
    <row r="71" spans="5:47" ht="11.25" customHeight="1" x14ac:dyDescent="0.15"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6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</row>
    <row r="72" spans="5:47" ht="11.25" customHeight="1" x14ac:dyDescent="0.15"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</row>
    <row r="73" spans="5:47" ht="11.25" customHeight="1" x14ac:dyDescent="0.15"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6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</row>
    <row r="74" spans="5:47" ht="11.25" customHeight="1" x14ac:dyDescent="0.15"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</row>
    <row r="75" spans="5:47" ht="11.25" customHeight="1" x14ac:dyDescent="0.15"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</row>
    <row r="76" spans="5:47" ht="11.25" customHeight="1" x14ac:dyDescent="0.15"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</row>
    <row r="77" spans="5:47" ht="11.25" customHeight="1" x14ac:dyDescent="0.15"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</row>
    <row r="78" spans="5:47" ht="11.25" customHeight="1" x14ac:dyDescent="0.15"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6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</row>
    <row r="79" spans="5:47" ht="11.25" customHeight="1" x14ac:dyDescent="0.15"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</row>
    <row r="80" spans="5:47" ht="11.25" customHeight="1" x14ac:dyDescent="0.15"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6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</row>
    <row r="81" spans="5:47" ht="11.25" customHeight="1" x14ac:dyDescent="0.15"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6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</row>
    <row r="82" spans="5:47" ht="11.25" customHeight="1" x14ac:dyDescent="0.15"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6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</row>
    <row r="83" spans="5:47" ht="11.25" customHeight="1" x14ac:dyDescent="0.15"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</row>
    <row r="84" spans="5:47" ht="11.25" customHeight="1" x14ac:dyDescent="0.15"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</row>
    <row r="85" spans="5:47" ht="11.25" customHeight="1" x14ac:dyDescent="0.15"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6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</row>
    <row r="86" spans="5:47" ht="11.25" customHeight="1" x14ac:dyDescent="0.15"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</row>
    <row r="87" spans="5:47" ht="11.25" customHeight="1" x14ac:dyDescent="0.15"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6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</row>
    <row r="88" spans="5:47" ht="11.25" customHeight="1" x14ac:dyDescent="0.15"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6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</row>
    <row r="89" spans="5:47" ht="11.25" customHeight="1" x14ac:dyDescent="0.15"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6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</row>
    <row r="90" spans="5:47" ht="11.25" customHeight="1" x14ac:dyDescent="0.15"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6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</row>
    <row r="91" spans="5:47" ht="11.25" customHeight="1" x14ac:dyDescent="0.15"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6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</row>
    <row r="92" spans="5:47" ht="11.25" customHeight="1" x14ac:dyDescent="0.15"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6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</row>
    <row r="93" spans="5:47" ht="11.25" customHeight="1" x14ac:dyDescent="0.15"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6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</row>
    <row r="94" spans="5:47" ht="11.25" customHeight="1" x14ac:dyDescent="0.15"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6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</row>
    <row r="95" spans="5:47" ht="11.25" customHeight="1" x14ac:dyDescent="0.15"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6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</row>
    <row r="96" spans="5:47" ht="11.25" customHeight="1" x14ac:dyDescent="0.15"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6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</row>
    <row r="97" spans="5:47" ht="11.25" customHeight="1" x14ac:dyDescent="0.15"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</row>
    <row r="98" spans="5:47" ht="11.25" customHeight="1" x14ac:dyDescent="0.15"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6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</row>
    <row r="99" spans="5:47" ht="11.25" customHeight="1" x14ac:dyDescent="0.15"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6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</row>
    <row r="100" spans="5:47" ht="11.25" customHeight="1" x14ac:dyDescent="0.15"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6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</row>
    <row r="101" spans="5:47" ht="11.25" customHeight="1" x14ac:dyDescent="0.15"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6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</row>
    <row r="102" spans="5:47" ht="11.25" customHeight="1" x14ac:dyDescent="0.15"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6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</row>
    <row r="103" spans="5:47" ht="11.25" customHeight="1" x14ac:dyDescent="0.15"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6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</row>
    <row r="104" spans="5:47" ht="11.25" customHeight="1" x14ac:dyDescent="0.15"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6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</row>
    <row r="105" spans="5:47" ht="11.25" customHeight="1" x14ac:dyDescent="0.15"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6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</row>
    <row r="106" spans="5:47" ht="11.25" customHeight="1" x14ac:dyDescent="0.15"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6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</row>
    <row r="107" spans="5:47" ht="11.25" customHeight="1" x14ac:dyDescent="0.15"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6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</row>
    <row r="108" spans="5:47" ht="11.25" customHeight="1" x14ac:dyDescent="0.15"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6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</row>
    <row r="109" spans="5:47" ht="11.25" customHeight="1" x14ac:dyDescent="0.15"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6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</row>
    <row r="110" spans="5:47" ht="11.25" customHeight="1" x14ac:dyDescent="0.15"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6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</row>
    <row r="111" spans="5:47" ht="11.25" customHeight="1" x14ac:dyDescent="0.15"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6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</row>
    <row r="112" spans="5:47" ht="11.25" customHeight="1" x14ac:dyDescent="0.15"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6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</row>
    <row r="113" spans="5:47" ht="11.25" customHeight="1" x14ac:dyDescent="0.15"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6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</row>
    <row r="114" spans="5:47" ht="11.25" customHeight="1" x14ac:dyDescent="0.15"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6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</row>
    <row r="115" spans="5:47" ht="11.25" customHeight="1" x14ac:dyDescent="0.15"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6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</row>
    <row r="116" spans="5:47" ht="11.25" customHeight="1" x14ac:dyDescent="0.15"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6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</row>
    <row r="117" spans="5:47" ht="11.25" customHeight="1" x14ac:dyDescent="0.15"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6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</row>
    <row r="118" spans="5:47" ht="11.25" customHeight="1" x14ac:dyDescent="0.15"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6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</row>
    <row r="119" spans="5:47" ht="11.25" customHeight="1" x14ac:dyDescent="0.15"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6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</row>
    <row r="120" spans="5:47" ht="11.25" customHeight="1" x14ac:dyDescent="0.15"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6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</row>
    <row r="121" spans="5:47" ht="11.25" customHeight="1" x14ac:dyDescent="0.15"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6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</row>
    <row r="122" spans="5:47" ht="11.25" customHeight="1" x14ac:dyDescent="0.15"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6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</row>
    <row r="123" spans="5:47" ht="11.25" customHeight="1" x14ac:dyDescent="0.15"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6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</row>
    <row r="124" spans="5:47" ht="11.25" customHeight="1" x14ac:dyDescent="0.15"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6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</row>
    <row r="125" spans="5:47" ht="11.25" customHeight="1" x14ac:dyDescent="0.15"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6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</row>
    <row r="126" spans="5:47" ht="11.25" customHeight="1" x14ac:dyDescent="0.15"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6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</row>
    <row r="127" spans="5:47" ht="11.25" customHeight="1" x14ac:dyDescent="0.15"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6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</row>
    <row r="128" spans="5:47" ht="11.25" customHeight="1" x14ac:dyDescent="0.15"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6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</row>
    <row r="129" spans="5:47" ht="11.25" customHeight="1" x14ac:dyDescent="0.15"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6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</row>
    <row r="130" spans="5:47" ht="11.25" customHeight="1" x14ac:dyDescent="0.15"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6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</row>
    <row r="131" spans="5:47" ht="11.25" customHeight="1" x14ac:dyDescent="0.15"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6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</row>
    <row r="132" spans="5:47" ht="11.25" customHeight="1" x14ac:dyDescent="0.15"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6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</row>
    <row r="133" spans="5:47" ht="11.25" customHeight="1" x14ac:dyDescent="0.15"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6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</row>
    <row r="134" spans="5:47" ht="11.25" customHeight="1" x14ac:dyDescent="0.15"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6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5:47" ht="11.25" customHeight="1" x14ac:dyDescent="0.15"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6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</row>
    <row r="136" spans="5:47" ht="11.25" customHeight="1" x14ac:dyDescent="0.15"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6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</row>
    <row r="137" spans="5:47" ht="11.25" customHeight="1" x14ac:dyDescent="0.15"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6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</row>
    <row r="138" spans="5:47" ht="11.25" customHeight="1" x14ac:dyDescent="0.15"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6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</row>
    <row r="139" spans="5:47" ht="11.25" customHeight="1" x14ac:dyDescent="0.15"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6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</row>
    <row r="140" spans="5:47" ht="11.25" customHeight="1" x14ac:dyDescent="0.15"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6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</row>
    <row r="141" spans="5:47" ht="11.25" customHeight="1" x14ac:dyDescent="0.15"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6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</row>
    <row r="142" spans="5:47" ht="11.25" customHeight="1" x14ac:dyDescent="0.15"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6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</row>
    <row r="143" spans="5:47" ht="11.25" customHeight="1" x14ac:dyDescent="0.15"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6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</row>
    <row r="144" spans="5:47" ht="11.25" customHeight="1" x14ac:dyDescent="0.15"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6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</row>
    <row r="145" spans="5:47" ht="11.25" customHeight="1" x14ac:dyDescent="0.15"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6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</row>
    <row r="146" spans="5:47" ht="11.25" customHeight="1" x14ac:dyDescent="0.15"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6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</row>
    <row r="147" spans="5:47" ht="11.25" customHeight="1" x14ac:dyDescent="0.15"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6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</row>
    <row r="148" spans="5:47" ht="11.25" customHeight="1" x14ac:dyDescent="0.15"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6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5:47" ht="11.25" customHeight="1" x14ac:dyDescent="0.15"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6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</row>
    <row r="150" spans="5:47" ht="11.25" customHeight="1" x14ac:dyDescent="0.15"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6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</row>
    <row r="151" spans="5:47" ht="11.25" customHeight="1" x14ac:dyDescent="0.15"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6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</row>
    <row r="152" spans="5:47" ht="11.25" customHeight="1" x14ac:dyDescent="0.15"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6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</row>
    <row r="153" spans="5:47" ht="11.25" customHeight="1" x14ac:dyDescent="0.15"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6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</row>
    <row r="154" spans="5:47" ht="11.25" customHeight="1" x14ac:dyDescent="0.15"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6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</row>
    <row r="155" spans="5:47" ht="11.25" customHeight="1" x14ac:dyDescent="0.15"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6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</row>
    <row r="156" spans="5:47" ht="11.25" customHeight="1" x14ac:dyDescent="0.15"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6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</row>
    <row r="157" spans="5:47" ht="11.25" customHeight="1" x14ac:dyDescent="0.15"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6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</row>
    <row r="158" spans="5:47" ht="11.25" customHeight="1" x14ac:dyDescent="0.15"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6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</row>
    <row r="159" spans="5:47" ht="11.25" customHeight="1" x14ac:dyDescent="0.15"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6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</row>
    <row r="160" spans="5:47" ht="11.25" customHeight="1" x14ac:dyDescent="0.15"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6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</row>
    <row r="161" spans="5:47" ht="11.25" customHeight="1" x14ac:dyDescent="0.15"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6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</row>
    <row r="162" spans="5:47" ht="11.25" customHeight="1" x14ac:dyDescent="0.15"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6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</row>
    <row r="163" spans="5:47" ht="11.25" customHeight="1" x14ac:dyDescent="0.15"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6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</row>
    <row r="164" spans="5:47" ht="11.25" customHeight="1" x14ac:dyDescent="0.15"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6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</row>
    <row r="165" spans="5:47" ht="11.25" customHeight="1" x14ac:dyDescent="0.15"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6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</row>
    <row r="166" spans="5:47" ht="11.25" customHeight="1" x14ac:dyDescent="0.15"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6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</row>
    <row r="167" spans="5:47" ht="11.25" customHeight="1" x14ac:dyDescent="0.15"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6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</row>
    <row r="168" spans="5:47" ht="11.25" customHeight="1" x14ac:dyDescent="0.15"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6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</row>
    <row r="169" spans="5:47" ht="11.25" customHeight="1" x14ac:dyDescent="0.15"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6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</row>
    <row r="170" spans="5:47" ht="11.25" customHeight="1" x14ac:dyDescent="0.15"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6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</row>
    <row r="171" spans="5:47" ht="11.25" customHeight="1" x14ac:dyDescent="0.15"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6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</row>
    <row r="172" spans="5:47" ht="11.25" customHeight="1" x14ac:dyDescent="0.15"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6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</row>
    <row r="173" spans="5:47" ht="11.25" customHeight="1" x14ac:dyDescent="0.15"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6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</row>
    <row r="174" spans="5:47" ht="11.25" customHeight="1" x14ac:dyDescent="0.15"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6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</row>
    <row r="175" spans="5:47" ht="11.25" customHeight="1" x14ac:dyDescent="0.15"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6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</row>
    <row r="176" spans="5:47" ht="11.25" customHeight="1" x14ac:dyDescent="0.15"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6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</row>
    <row r="177" spans="5:47" ht="11.25" customHeight="1" x14ac:dyDescent="0.15"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6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</row>
    <row r="178" spans="5:47" ht="11.25" customHeight="1" x14ac:dyDescent="0.15"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6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</row>
    <row r="179" spans="5:47" ht="11.25" customHeight="1" x14ac:dyDescent="0.15"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6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</row>
    <row r="180" spans="5:47" ht="11.25" customHeight="1" x14ac:dyDescent="0.15"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6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</row>
    <row r="181" spans="5:47" ht="11.25" customHeight="1" x14ac:dyDescent="0.15"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6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</row>
    <row r="182" spans="5:47" ht="11.25" customHeight="1" x14ac:dyDescent="0.15"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6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</row>
    <row r="183" spans="5:47" ht="11.25" customHeight="1" x14ac:dyDescent="0.15"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6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</row>
    <row r="184" spans="5:47" ht="11.25" customHeight="1" x14ac:dyDescent="0.15"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6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</row>
    <row r="185" spans="5:47" ht="11.25" customHeight="1" x14ac:dyDescent="0.15"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6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</row>
    <row r="186" spans="5:47" ht="11.25" customHeight="1" x14ac:dyDescent="0.15"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6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</row>
    <row r="187" spans="5:47" ht="11.25" customHeight="1" x14ac:dyDescent="0.15"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6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</row>
    <row r="188" spans="5:47" ht="11.25" customHeight="1" x14ac:dyDescent="0.15"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6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</row>
    <row r="189" spans="5:47" ht="11.25" customHeight="1" x14ac:dyDescent="0.15"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6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</row>
    <row r="190" spans="5:47" ht="11.25" customHeight="1" x14ac:dyDescent="0.15"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6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</row>
    <row r="191" spans="5:47" ht="11.25" customHeight="1" x14ac:dyDescent="0.15"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6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</row>
    <row r="192" spans="5:47" ht="11.25" customHeight="1" x14ac:dyDescent="0.15"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6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</row>
    <row r="193" spans="5:47" ht="11.25" customHeight="1" x14ac:dyDescent="0.15"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6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</row>
    <row r="194" spans="5:47" ht="11.25" customHeight="1" x14ac:dyDescent="0.15"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5:47" ht="11.25" customHeight="1" x14ac:dyDescent="0.15"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5:47" ht="11.25" customHeight="1" x14ac:dyDescent="0.15"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5:47" ht="11.25" customHeight="1" x14ac:dyDescent="0.15"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5:47" ht="11.25" customHeight="1" x14ac:dyDescent="0.15"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5:47" ht="11.25" customHeight="1" x14ac:dyDescent="0.15"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5:47" ht="11.25" customHeight="1" x14ac:dyDescent="0.15"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5:47" ht="11.25" customHeight="1" x14ac:dyDescent="0.15"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5:47" ht="11.25" customHeight="1" x14ac:dyDescent="0.15"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5:47" ht="11.25" customHeight="1" x14ac:dyDescent="0.15"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5:47" ht="11.25" customHeight="1" x14ac:dyDescent="0.15"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5:47" ht="11.25" customHeight="1" x14ac:dyDescent="0.15"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5:47" ht="11.25" customHeight="1" x14ac:dyDescent="0.15"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5:47" ht="11.25" customHeight="1" x14ac:dyDescent="0.15"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5:47" ht="11.25" customHeight="1" x14ac:dyDescent="0.15"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5:47" ht="11.25" customHeight="1" x14ac:dyDescent="0.15"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5:47" ht="11.25" customHeight="1" x14ac:dyDescent="0.15"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5:47" ht="11.25" customHeight="1" x14ac:dyDescent="0.15"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5:47" ht="11.25" customHeight="1" x14ac:dyDescent="0.15"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5:47" ht="11.25" customHeight="1" x14ac:dyDescent="0.15"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5:47" ht="11.25" customHeight="1" x14ac:dyDescent="0.15"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5:47" ht="11.25" customHeight="1" x14ac:dyDescent="0.15"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5:47" ht="11.25" customHeight="1" x14ac:dyDescent="0.15"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5:47" ht="11.25" customHeight="1" x14ac:dyDescent="0.15"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5:47" ht="11.25" customHeight="1" x14ac:dyDescent="0.15"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5:47" ht="11.25" customHeight="1" x14ac:dyDescent="0.15"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5:47" ht="11.25" customHeight="1" x14ac:dyDescent="0.15"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5:47" ht="15.75" customHeight="1" x14ac:dyDescent="0.15"/>
    <row r="222" spans="5:47" ht="15.75" customHeight="1" x14ac:dyDescent="0.15"/>
    <row r="223" spans="5:47" ht="15.75" customHeight="1" x14ac:dyDescent="0.15"/>
    <row r="224" spans="5:47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97">
    <mergeCell ref="AI12:AI13"/>
    <mergeCell ref="A12:A13"/>
    <mergeCell ref="B12:B13"/>
    <mergeCell ref="C12:C13"/>
    <mergeCell ref="D12:D13"/>
    <mergeCell ref="E12:E13"/>
    <mergeCell ref="F12:F13"/>
    <mergeCell ref="G12:G13"/>
    <mergeCell ref="O16:O17"/>
    <mergeCell ref="P16:P17"/>
    <mergeCell ref="H16:H17"/>
    <mergeCell ref="I16:I17"/>
    <mergeCell ref="J16:J17"/>
    <mergeCell ref="K16:K17"/>
    <mergeCell ref="L16:L17"/>
    <mergeCell ref="M16:M17"/>
    <mergeCell ref="N16:N17"/>
    <mergeCell ref="X16:X17"/>
    <mergeCell ref="Y16:Y17"/>
    <mergeCell ref="Q16:Q17"/>
    <mergeCell ref="R16:R17"/>
    <mergeCell ref="S16:S17"/>
    <mergeCell ref="T16:T17"/>
    <mergeCell ref="U16:U17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AQ12:AQ13"/>
    <mergeCell ref="AR12:AR13"/>
    <mergeCell ref="AS12:AS13"/>
    <mergeCell ref="AT12:AT13"/>
    <mergeCell ref="AU12:AU13"/>
    <mergeCell ref="AJ12:AJ13"/>
    <mergeCell ref="AK12:AK13"/>
    <mergeCell ref="AL12:AL13"/>
    <mergeCell ref="AM12:AM13"/>
    <mergeCell ref="AN12:AN13"/>
    <mergeCell ref="AO12:AO13"/>
    <mergeCell ref="AP12:AP13"/>
    <mergeCell ref="A9:A11"/>
    <mergeCell ref="B9:B11"/>
    <mergeCell ref="C9:C11"/>
    <mergeCell ref="D9:D11"/>
    <mergeCell ref="E9:E11"/>
    <mergeCell ref="G9:M9"/>
    <mergeCell ref="J10:M10"/>
    <mergeCell ref="F9:F11"/>
    <mergeCell ref="N9:N11"/>
    <mergeCell ref="I10:I11"/>
    <mergeCell ref="AF9:AF11"/>
    <mergeCell ref="AG9:AG11"/>
    <mergeCell ref="AH9:AH11"/>
    <mergeCell ref="AI9:AI11"/>
    <mergeCell ref="AJ9:AJ11"/>
    <mergeCell ref="AK9:AK11"/>
    <mergeCell ref="AL9:AL11"/>
    <mergeCell ref="AM9:AM11"/>
    <mergeCell ref="G10:G11"/>
    <mergeCell ref="H10:H11"/>
    <mergeCell ref="O9:O11"/>
    <mergeCell ref="P9:P11"/>
    <mergeCell ref="Q9:Q11"/>
    <mergeCell ref="R9:R11"/>
    <mergeCell ref="W9:W11"/>
    <mergeCell ref="X9:X11"/>
    <mergeCell ref="Y9:Y11"/>
    <mergeCell ref="Z9:Z11"/>
    <mergeCell ref="AA9:AA11"/>
    <mergeCell ref="AB9:AB11"/>
    <mergeCell ref="AC9:AC11"/>
    <mergeCell ref="AD9:AD11"/>
    <mergeCell ref="AE9:AE11"/>
    <mergeCell ref="F1:Q1"/>
    <mergeCell ref="F2:Q2"/>
    <mergeCell ref="F3:Q3"/>
    <mergeCell ref="F4:H4"/>
    <mergeCell ref="F5:H5"/>
    <mergeCell ref="S9:S11"/>
    <mergeCell ref="T9:T11"/>
    <mergeCell ref="U9:U11"/>
    <mergeCell ref="V9:V11"/>
    <mergeCell ref="F6:H6"/>
    <mergeCell ref="F7:H7"/>
    <mergeCell ref="I4:AC4"/>
    <mergeCell ref="I5:AC5"/>
    <mergeCell ref="I6:AC6"/>
    <mergeCell ref="I7:AC7"/>
    <mergeCell ref="AU9:AU11"/>
    <mergeCell ref="AN9:AN11"/>
    <mergeCell ref="AO9:AO11"/>
    <mergeCell ref="AP9:AP11"/>
    <mergeCell ref="AQ9:AQ11"/>
    <mergeCell ref="AR9:AR11"/>
    <mergeCell ref="AS9:AS11"/>
    <mergeCell ref="AT9:AT11"/>
    <mergeCell ref="AJ14:AJ15"/>
    <mergeCell ref="AK14:AK15"/>
    <mergeCell ref="AL14:AL15"/>
    <mergeCell ref="AM14:AM15"/>
    <mergeCell ref="AN14:AN15"/>
    <mergeCell ref="AO14:AO15"/>
    <mergeCell ref="AP14:AP15"/>
    <mergeCell ref="AG14:AG15"/>
    <mergeCell ref="AH14:AH15"/>
    <mergeCell ref="AI14:AI15"/>
    <mergeCell ref="AQ14:AQ15"/>
    <mergeCell ref="AR14:AR15"/>
    <mergeCell ref="AS14:AS15"/>
    <mergeCell ref="AT14:AT15"/>
    <mergeCell ref="AU14:AU15"/>
    <mergeCell ref="AB16:AB17"/>
    <mergeCell ref="AC16:AC17"/>
    <mergeCell ref="AD16:AD17"/>
    <mergeCell ref="AE16:AE17"/>
    <mergeCell ref="AF16:AF17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16:A17"/>
    <mergeCell ref="B16:B17"/>
    <mergeCell ref="C16:C17"/>
    <mergeCell ref="D16:D17"/>
    <mergeCell ref="E16:E17"/>
    <mergeCell ref="F16:F17"/>
    <mergeCell ref="G16:G17"/>
    <mergeCell ref="V16:V17"/>
    <mergeCell ref="W16:W17"/>
    <mergeCell ref="AR16:AR17"/>
    <mergeCell ref="AS16:AS17"/>
    <mergeCell ref="AT16:AT17"/>
    <mergeCell ref="AU16:AU17"/>
    <mergeCell ref="AP16:AP17"/>
    <mergeCell ref="AQ16:AQ17"/>
    <mergeCell ref="A14:A15"/>
    <mergeCell ref="B14:B15"/>
    <mergeCell ref="C14:C15"/>
    <mergeCell ref="D14:D15"/>
    <mergeCell ref="E14:E15"/>
    <mergeCell ref="F14:F15"/>
    <mergeCell ref="G14:G15"/>
    <mergeCell ref="Q14:Q15"/>
    <mergeCell ref="R14:R15"/>
    <mergeCell ref="O14:O15"/>
    <mergeCell ref="P14:P15"/>
    <mergeCell ref="AO16:AO17"/>
    <mergeCell ref="H14:H15"/>
    <mergeCell ref="I14:I15"/>
    <mergeCell ref="J14:J15"/>
    <mergeCell ref="K14:K15"/>
    <mergeCell ref="L14:L15"/>
    <mergeCell ref="M14:M15"/>
    <mergeCell ref="N14:N15"/>
    <mergeCell ref="S14:S15"/>
    <mergeCell ref="T14:T15"/>
    <mergeCell ref="U14:U15"/>
    <mergeCell ref="V14:V15"/>
    <mergeCell ref="W14:W15"/>
    <mergeCell ref="X14:X15"/>
    <mergeCell ref="AI16:AI17"/>
    <mergeCell ref="AJ16:AJ17"/>
    <mergeCell ref="AK16:AK17"/>
    <mergeCell ref="AL16:AL17"/>
    <mergeCell ref="AM16:AM17"/>
    <mergeCell ref="AN16:AN17"/>
    <mergeCell ref="AG16:AG17"/>
    <mergeCell ref="AH16:AH17"/>
    <mergeCell ref="Z16:Z17"/>
    <mergeCell ref="AA16:AA1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000"/>
  <sheetViews>
    <sheetView tabSelected="1" topLeftCell="A23" workbookViewId="0">
      <selection activeCell="K34" sqref="K34"/>
    </sheetView>
  </sheetViews>
  <sheetFormatPr baseColWidth="10" defaultColWidth="12.6640625" defaultRowHeight="15" customHeight="1" x14ac:dyDescent="0.15"/>
  <cols>
    <col min="1" max="1" width="10.6640625" customWidth="1"/>
    <col min="2" max="2" width="24.5" customWidth="1"/>
    <col min="3" max="3" width="10.6640625" customWidth="1"/>
    <col min="4" max="4" width="10.6640625" hidden="1" customWidth="1"/>
    <col min="5" max="5" width="13.1640625" hidden="1" customWidth="1"/>
    <col min="6" max="6" width="10.6640625" customWidth="1"/>
    <col min="7" max="7" width="12.6640625" customWidth="1"/>
    <col min="8" max="8" width="10.6640625" customWidth="1"/>
  </cols>
  <sheetData>
    <row r="1" spans="2:7" ht="14.25" hidden="1" customHeight="1" x14ac:dyDescent="0.15"/>
    <row r="2" spans="2:7" ht="14.25" hidden="1" customHeight="1" x14ac:dyDescent="0.15"/>
    <row r="3" spans="2:7" ht="14.25" hidden="1" customHeight="1" x14ac:dyDescent="0.15"/>
    <row r="4" spans="2:7" ht="15" hidden="1" customHeight="1" x14ac:dyDescent="0.15">
      <c r="B4" s="417" t="s">
        <v>229</v>
      </c>
      <c r="C4" s="213"/>
      <c r="D4" s="213"/>
      <c r="E4" s="213"/>
      <c r="F4" s="213"/>
      <c r="G4" s="295"/>
    </row>
    <row r="5" spans="2:7" ht="24" hidden="1" customHeight="1" x14ac:dyDescent="0.15">
      <c r="B5" s="67" t="s">
        <v>19</v>
      </c>
      <c r="C5" s="68" t="s">
        <v>230</v>
      </c>
      <c r="D5" s="69" t="s">
        <v>231</v>
      </c>
      <c r="E5" s="70" t="s">
        <v>232</v>
      </c>
      <c r="F5" s="71" t="s">
        <v>233</v>
      </c>
      <c r="G5" s="72" t="s">
        <v>234</v>
      </c>
    </row>
    <row r="6" spans="2:7" ht="14.25" hidden="1" customHeight="1" x14ac:dyDescent="0.15">
      <c r="B6" s="73" t="s">
        <v>235</v>
      </c>
      <c r="C6" s="74">
        <v>8</v>
      </c>
      <c r="D6" s="75">
        <v>5</v>
      </c>
      <c r="E6" s="76">
        <v>5</v>
      </c>
      <c r="F6" s="77">
        <f>Direccionamiento!V31</f>
        <v>4.5078801169590649E-2</v>
      </c>
      <c r="G6" s="78">
        <v>0.15</v>
      </c>
    </row>
    <row r="7" spans="2:7" ht="14.25" hidden="1" customHeight="1" x14ac:dyDescent="0.15">
      <c r="B7" s="73" t="s">
        <v>236</v>
      </c>
      <c r="C7" s="74">
        <v>27</v>
      </c>
      <c r="D7" s="75">
        <v>25</v>
      </c>
      <c r="E7" s="76">
        <v>27</v>
      </c>
      <c r="F7" s="77">
        <f>Misional!AB78</f>
        <v>0.30866438468908636</v>
      </c>
      <c r="G7" s="78">
        <v>0.6</v>
      </c>
    </row>
    <row r="8" spans="2:7" ht="14.25" hidden="1" customHeight="1" x14ac:dyDescent="0.15">
      <c r="B8" s="73" t="s">
        <v>237</v>
      </c>
      <c r="C8" s="74">
        <v>9</v>
      </c>
      <c r="D8" s="75">
        <v>6</v>
      </c>
      <c r="E8" s="76">
        <v>7</v>
      </c>
      <c r="F8" s="77">
        <f>Apoyo!V43</f>
        <v>0.1042551925667666</v>
      </c>
      <c r="G8" s="78">
        <v>0.15</v>
      </c>
    </row>
    <row r="9" spans="2:7" ht="14.25" hidden="1" customHeight="1" x14ac:dyDescent="0.15">
      <c r="B9" s="73" t="s">
        <v>238</v>
      </c>
      <c r="C9" s="74">
        <v>3</v>
      </c>
      <c r="D9" s="75">
        <v>2</v>
      </c>
      <c r="E9" s="76">
        <v>2</v>
      </c>
      <c r="F9" s="77">
        <f>Evaluacion!V20</f>
        <v>0.1</v>
      </c>
      <c r="G9" s="79">
        <v>0.1</v>
      </c>
    </row>
    <row r="10" spans="2:7" ht="14.25" hidden="1" customHeight="1" x14ac:dyDescent="0.15">
      <c r="B10" s="80" t="s">
        <v>239</v>
      </c>
      <c r="C10" s="81">
        <f t="shared" ref="C10:G10" si="0">SUM(C6:C9)</f>
        <v>47</v>
      </c>
      <c r="D10" s="82">
        <f t="shared" si="0"/>
        <v>38</v>
      </c>
      <c r="E10" s="83">
        <f t="shared" si="0"/>
        <v>41</v>
      </c>
      <c r="F10" s="77">
        <f t="shared" si="0"/>
        <v>0.55799837842544364</v>
      </c>
      <c r="G10" s="84">
        <f t="shared" si="0"/>
        <v>1</v>
      </c>
    </row>
    <row r="11" spans="2:7" ht="14.25" hidden="1" customHeight="1" x14ac:dyDescent="0.15">
      <c r="E11" s="8"/>
      <c r="F11" s="8"/>
      <c r="G11" s="85"/>
    </row>
    <row r="12" spans="2:7" ht="14.25" hidden="1" customHeight="1" x14ac:dyDescent="0.15">
      <c r="E12" s="64">
        <f>D10/E10</f>
        <v>0.92682926829268297</v>
      </c>
      <c r="F12" s="86">
        <f>SUM(F6:F9)</f>
        <v>0.55799837842544364</v>
      </c>
    </row>
    <row r="13" spans="2:7" ht="14.25" hidden="1" customHeight="1" x14ac:dyDescent="0.15">
      <c r="F13" s="86">
        <f>F12/4</f>
        <v>0.13949959460636091</v>
      </c>
      <c r="G13" s="64">
        <v>0.25</v>
      </c>
    </row>
    <row r="14" spans="2:7" ht="14.25" hidden="1" customHeight="1" x14ac:dyDescent="0.15"/>
    <row r="15" spans="2:7" ht="14.25" hidden="1" customHeight="1" x14ac:dyDescent="0.15">
      <c r="G15" s="86"/>
    </row>
    <row r="16" spans="2:7" ht="14.25" hidden="1" customHeight="1" x14ac:dyDescent="0.15">
      <c r="B16" s="418" t="s">
        <v>240</v>
      </c>
      <c r="C16" s="213"/>
      <c r="D16" s="213"/>
      <c r="E16" s="213"/>
      <c r="F16" s="213"/>
      <c r="G16" s="295"/>
    </row>
    <row r="17" spans="2:8" ht="14.25" hidden="1" customHeight="1" x14ac:dyDescent="0.15">
      <c r="B17" s="67" t="s">
        <v>19</v>
      </c>
      <c r="C17" s="68" t="s">
        <v>230</v>
      </c>
      <c r="D17" s="69" t="s">
        <v>231</v>
      </c>
      <c r="E17" s="70" t="s">
        <v>232</v>
      </c>
      <c r="F17" s="71" t="s">
        <v>233</v>
      </c>
      <c r="G17" s="72" t="s">
        <v>234</v>
      </c>
    </row>
    <row r="18" spans="2:8" ht="14.25" hidden="1" customHeight="1" x14ac:dyDescent="0.15">
      <c r="B18" s="73" t="s">
        <v>235</v>
      </c>
      <c r="C18" s="74">
        <v>8</v>
      </c>
      <c r="D18" s="75"/>
      <c r="E18" s="76"/>
      <c r="F18" s="77">
        <f>Direccionamiento!V43</f>
        <v>0</v>
      </c>
      <c r="G18" s="78">
        <v>0.15</v>
      </c>
    </row>
    <row r="19" spans="2:8" ht="14.25" hidden="1" customHeight="1" x14ac:dyDescent="0.15">
      <c r="B19" s="73" t="s">
        <v>236</v>
      </c>
      <c r="C19" s="74">
        <v>27</v>
      </c>
      <c r="D19" s="75"/>
      <c r="E19" s="76"/>
      <c r="F19" s="77">
        <f>Misional!AB90</f>
        <v>0</v>
      </c>
      <c r="G19" s="78">
        <v>0.6</v>
      </c>
    </row>
    <row r="20" spans="2:8" ht="14.25" hidden="1" customHeight="1" x14ac:dyDescent="0.15">
      <c r="B20" s="73" t="s">
        <v>237</v>
      </c>
      <c r="C20" s="74">
        <v>9</v>
      </c>
      <c r="D20" s="75"/>
      <c r="E20" s="76"/>
      <c r="F20" s="77">
        <f>Apoyo!V46</f>
        <v>0</v>
      </c>
      <c r="G20" s="78">
        <v>0.15</v>
      </c>
    </row>
    <row r="21" spans="2:8" ht="14.25" hidden="1" customHeight="1" x14ac:dyDescent="0.15">
      <c r="B21" s="73" t="s">
        <v>238</v>
      </c>
      <c r="C21" s="74">
        <v>3</v>
      </c>
      <c r="D21" s="75"/>
      <c r="E21" s="76"/>
      <c r="F21" s="77">
        <f>Evaluacion!V32</f>
        <v>0</v>
      </c>
      <c r="G21" s="79">
        <v>0.1</v>
      </c>
    </row>
    <row r="22" spans="2:8" ht="14.25" hidden="1" customHeight="1" x14ac:dyDescent="0.15">
      <c r="B22" s="80" t="s">
        <v>239</v>
      </c>
      <c r="C22" s="81">
        <f t="shared" ref="C22:G22" si="1">SUM(C18:C21)</f>
        <v>47</v>
      </c>
      <c r="D22" s="82">
        <f t="shared" si="1"/>
        <v>0</v>
      </c>
      <c r="E22" s="83">
        <f t="shared" si="1"/>
        <v>0</v>
      </c>
      <c r="F22" s="77">
        <f t="shared" si="1"/>
        <v>0</v>
      </c>
      <c r="G22" s="84">
        <f t="shared" si="1"/>
        <v>1</v>
      </c>
    </row>
    <row r="23" spans="2:8" ht="14.25" customHeight="1" x14ac:dyDescent="0.15"/>
    <row r="24" spans="2:8" ht="14.25" customHeight="1" x14ac:dyDescent="0.15"/>
    <row r="25" spans="2:8" ht="14.25" customHeight="1" x14ac:dyDescent="0.15"/>
    <row r="26" spans="2:8" ht="14.25" customHeight="1" x14ac:dyDescent="0.15">
      <c r="B26" s="419" t="s">
        <v>241</v>
      </c>
      <c r="C26" s="192"/>
      <c r="D26" s="192"/>
      <c r="E26" s="192"/>
      <c r="F26" s="192"/>
      <c r="G26" s="192"/>
      <c r="H26" s="420"/>
    </row>
    <row r="27" spans="2:8" ht="14.25" customHeight="1" x14ac:dyDescent="0.15">
      <c r="B27" s="87" t="s">
        <v>19</v>
      </c>
      <c r="C27" s="88" t="s">
        <v>230</v>
      </c>
      <c r="D27" s="89" t="s">
        <v>231</v>
      </c>
      <c r="E27" s="89" t="s">
        <v>242</v>
      </c>
      <c r="F27" s="89" t="s">
        <v>243</v>
      </c>
      <c r="G27" s="89" t="s">
        <v>234</v>
      </c>
      <c r="H27" s="90" t="s">
        <v>244</v>
      </c>
    </row>
    <row r="28" spans="2:8" ht="14.25" customHeight="1" x14ac:dyDescent="0.15">
      <c r="B28" s="91" t="s">
        <v>235</v>
      </c>
      <c r="C28" s="92">
        <v>8</v>
      </c>
      <c r="D28" s="92"/>
      <c r="E28" s="92"/>
      <c r="F28" s="93">
        <f>Direccionamiento!AF31</f>
        <v>7.4477237966711657E-2</v>
      </c>
      <c r="G28" s="94">
        <v>0.15</v>
      </c>
      <c r="H28" s="95">
        <f t="shared" ref="H28:H31" si="2">IFERROR((+F28/2),0)</f>
        <v>3.7238618983355828E-2</v>
      </c>
    </row>
    <row r="29" spans="2:8" ht="14.25" customHeight="1" x14ac:dyDescent="0.15">
      <c r="B29" s="91" t="s">
        <v>236</v>
      </c>
      <c r="C29" s="92">
        <v>27</v>
      </c>
      <c r="D29" s="92"/>
      <c r="E29" s="92"/>
      <c r="F29" s="93">
        <f>+Misional!AR78</f>
        <v>0.43869741698170717</v>
      </c>
      <c r="G29" s="94">
        <v>0.6</v>
      </c>
      <c r="H29" s="95">
        <f t="shared" si="2"/>
        <v>0.21934870849085358</v>
      </c>
    </row>
    <row r="30" spans="2:8" ht="14.25" customHeight="1" x14ac:dyDescent="0.15">
      <c r="B30" s="91" t="s">
        <v>237</v>
      </c>
      <c r="C30" s="92">
        <v>9</v>
      </c>
      <c r="D30" s="92"/>
      <c r="E30" s="92"/>
      <c r="F30" s="93">
        <f>+Apoyo!AF43</f>
        <v>0.10831346537363513</v>
      </c>
      <c r="G30" s="94">
        <v>0.15</v>
      </c>
      <c r="H30" s="95">
        <f t="shared" si="2"/>
        <v>5.4156732686817567E-2</v>
      </c>
    </row>
    <row r="31" spans="2:8" ht="14.25" customHeight="1" x14ac:dyDescent="0.15">
      <c r="B31" s="91" t="s">
        <v>245</v>
      </c>
      <c r="C31" s="92">
        <v>3</v>
      </c>
      <c r="D31" s="92"/>
      <c r="E31" s="92"/>
      <c r="F31" s="93">
        <f>+Evaluacion!AF19</f>
        <v>0.1</v>
      </c>
      <c r="G31" s="94">
        <v>0.1</v>
      </c>
      <c r="H31" s="95">
        <f t="shared" si="2"/>
        <v>0.05</v>
      </c>
    </row>
    <row r="32" spans="2:8" ht="14.25" customHeight="1" x14ac:dyDescent="0.15">
      <c r="B32" s="96" t="s">
        <v>246</v>
      </c>
      <c r="C32" s="97">
        <f t="shared" ref="C32:H32" si="3">SUM(C28:C31)</f>
        <v>47</v>
      </c>
      <c r="D32" s="97">
        <f t="shared" si="3"/>
        <v>0</v>
      </c>
      <c r="E32" s="97">
        <f t="shared" si="3"/>
        <v>0</v>
      </c>
      <c r="F32" s="98">
        <f t="shared" si="3"/>
        <v>0.72148812032205401</v>
      </c>
      <c r="G32" s="98">
        <f t="shared" si="3"/>
        <v>1</v>
      </c>
      <c r="H32" s="99">
        <f t="shared" si="3"/>
        <v>0.360744060161027</v>
      </c>
    </row>
    <row r="33" spans="2:10" ht="14.25" customHeight="1" x14ac:dyDescent="0.15"/>
    <row r="34" spans="2:10" ht="14.25" customHeight="1" x14ac:dyDescent="0.15">
      <c r="J34" s="100" t="s">
        <v>247</v>
      </c>
    </row>
    <row r="35" spans="2:10" ht="14.25" hidden="1" customHeight="1" x14ac:dyDescent="0.15"/>
    <row r="36" spans="2:10" ht="14.25" hidden="1" customHeight="1" x14ac:dyDescent="0.15">
      <c r="E36" s="101" t="s">
        <v>248</v>
      </c>
      <c r="F36" s="102">
        <f>+F33</f>
        <v>0</v>
      </c>
    </row>
    <row r="37" spans="2:10" ht="14.25" hidden="1" customHeight="1" x14ac:dyDescent="0.15">
      <c r="E37" s="103" t="s">
        <v>249</v>
      </c>
      <c r="F37" s="104">
        <f>+N33</f>
        <v>0</v>
      </c>
    </row>
    <row r="38" spans="2:10" ht="14.25" hidden="1" customHeight="1" x14ac:dyDescent="0.15">
      <c r="E38" s="105" t="s">
        <v>250</v>
      </c>
      <c r="F38" s="106">
        <f>+F36+F37</f>
        <v>0</v>
      </c>
    </row>
    <row r="39" spans="2:10" ht="14.25" hidden="1" customHeight="1" x14ac:dyDescent="0.15"/>
    <row r="40" spans="2:10" ht="14.25" hidden="1" customHeight="1" x14ac:dyDescent="0.15"/>
    <row r="41" spans="2:10" ht="14.25" customHeight="1" x14ac:dyDescent="0.15">
      <c r="B41" s="421" t="s">
        <v>251</v>
      </c>
      <c r="C41" s="213"/>
      <c r="D41" s="213"/>
      <c r="E41" s="213"/>
      <c r="F41" s="213"/>
      <c r="G41" s="213"/>
      <c r="H41" s="213"/>
      <c r="I41" s="295"/>
    </row>
    <row r="42" spans="2:10" ht="48" customHeight="1" x14ac:dyDescent="0.15">
      <c r="B42" s="107" t="s">
        <v>19</v>
      </c>
      <c r="C42" s="108" t="s">
        <v>230</v>
      </c>
      <c r="D42" s="109" t="s">
        <v>231</v>
      </c>
      <c r="E42" s="109" t="s">
        <v>242</v>
      </c>
      <c r="F42" s="109" t="s">
        <v>243</v>
      </c>
      <c r="G42" s="109" t="s">
        <v>234</v>
      </c>
      <c r="H42" s="109" t="s">
        <v>252</v>
      </c>
      <c r="I42" s="109" t="s">
        <v>253</v>
      </c>
    </row>
    <row r="43" spans="2:10" ht="14.25" customHeight="1" x14ac:dyDescent="0.15">
      <c r="B43" s="91" t="s">
        <v>235</v>
      </c>
      <c r="C43" s="92">
        <v>8</v>
      </c>
      <c r="D43" s="92"/>
      <c r="E43" s="92"/>
      <c r="F43" s="93">
        <f>+Direccionamiento!AU31</f>
        <v>0.14921875000000001</v>
      </c>
      <c r="G43" s="94">
        <v>0.15</v>
      </c>
      <c r="H43" s="110">
        <v>7</v>
      </c>
      <c r="I43" s="93">
        <f t="shared" ref="I43:I47" si="4">H43/C43</f>
        <v>0.875</v>
      </c>
    </row>
    <row r="44" spans="2:10" ht="14.25" customHeight="1" x14ac:dyDescent="0.15">
      <c r="B44" s="91" t="s">
        <v>236</v>
      </c>
      <c r="C44" s="92">
        <v>27</v>
      </c>
      <c r="D44" s="92"/>
      <c r="E44" s="92"/>
      <c r="F44" s="93">
        <f>+Misional!BS78</f>
        <v>0.53745843624093625</v>
      </c>
      <c r="G44" s="94">
        <v>0.6</v>
      </c>
      <c r="H44" s="110">
        <v>23</v>
      </c>
      <c r="I44" s="93">
        <f t="shared" si="4"/>
        <v>0.85185185185185186</v>
      </c>
    </row>
    <row r="45" spans="2:10" ht="14.25" customHeight="1" x14ac:dyDescent="0.15">
      <c r="B45" s="91" t="s">
        <v>237</v>
      </c>
      <c r="C45" s="92">
        <v>9</v>
      </c>
      <c r="D45" s="92"/>
      <c r="E45" s="92"/>
      <c r="F45" s="93">
        <f>+Apoyo!AU43</f>
        <v>0.14000000000000001</v>
      </c>
      <c r="G45" s="94">
        <v>0.15</v>
      </c>
      <c r="H45" s="110">
        <v>8</v>
      </c>
      <c r="I45" s="93">
        <f t="shared" si="4"/>
        <v>0.88888888888888884</v>
      </c>
    </row>
    <row r="46" spans="2:10" ht="14.25" customHeight="1" x14ac:dyDescent="0.15">
      <c r="B46" s="91" t="s">
        <v>245</v>
      </c>
      <c r="C46" s="92">
        <v>3</v>
      </c>
      <c r="D46" s="92"/>
      <c r="E46" s="92"/>
      <c r="F46" s="93">
        <f>+Evaluacion!AU19</f>
        <v>0.1</v>
      </c>
      <c r="G46" s="94">
        <v>0.1</v>
      </c>
      <c r="H46" s="110">
        <v>3</v>
      </c>
      <c r="I46" s="93">
        <f t="shared" si="4"/>
        <v>1</v>
      </c>
    </row>
    <row r="47" spans="2:10" ht="14.25" customHeight="1" x14ac:dyDescent="0.15">
      <c r="B47" s="96" t="s">
        <v>254</v>
      </c>
      <c r="C47" s="97">
        <f t="shared" ref="C47:H47" si="5">SUM(C43:C46)</f>
        <v>47</v>
      </c>
      <c r="D47" s="97">
        <f t="shared" si="5"/>
        <v>0</v>
      </c>
      <c r="E47" s="97">
        <f t="shared" si="5"/>
        <v>0</v>
      </c>
      <c r="F47" s="111">
        <f t="shared" si="5"/>
        <v>0.9266771862409362</v>
      </c>
      <c r="G47" s="98">
        <f t="shared" si="5"/>
        <v>1</v>
      </c>
      <c r="H47" s="112">
        <f t="shared" si="5"/>
        <v>41</v>
      </c>
      <c r="I47" s="98">
        <f t="shared" si="4"/>
        <v>0.87234042553191493</v>
      </c>
    </row>
    <row r="48" spans="2:10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B4:G4"/>
    <mergeCell ref="B16:G16"/>
    <mergeCell ref="B26:H26"/>
    <mergeCell ref="B41:I4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Direccionamiento</vt:lpstr>
      <vt:lpstr>Misional</vt:lpstr>
      <vt:lpstr>Apoyo</vt:lpstr>
      <vt:lpstr>Evaluacion</vt:lpstr>
      <vt:lpstr>RESULTADOS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MILET MONTOYA BARRERA</dc:creator>
  <cp:lastModifiedBy>DIEGO ALEJANDRO CANTOR BELLO</cp:lastModifiedBy>
  <dcterms:created xsi:type="dcterms:W3CDTF">2020-09-22T14:05:00Z</dcterms:created>
  <dcterms:modified xsi:type="dcterms:W3CDTF">2026-02-12T01:51:04Z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BE674D00040D48FAB29E83127D02D6E6_13</vt:lpwstr>
  </property>
  <property fmtid="{D5CDD505-2E9C-101B-9397-08002B2CF9AE}" pid="3" name="KSOProductBuildVer">
    <vt:lpwstr>2058-12.2.0.17153</vt:lpwstr>
  </property>
</Properties>
</file>